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80" windowHeight="8070"/>
  </bookViews>
  <sheets>
    <sheet name="2007" sheetId="9" r:id="rId1"/>
    <sheet name="2008" sheetId="6" r:id="rId2"/>
    <sheet name="2009" sheetId="7" r:id="rId3"/>
    <sheet name="2010" sheetId="8" r:id="rId4"/>
    <sheet name="2008 St Louis" sheetId="10" r:id="rId5"/>
    <sheet name="2009 St Louis" sheetId="11" r:id="rId6"/>
    <sheet name="2010 St Louis" sheetId="12" r:id="rId7"/>
  </sheets>
  <definedNames>
    <definedName name="solver_adj" localSheetId="0" hidden="1">'2007'!$E$5:$E$9,'2007'!$B$31:$G$35</definedName>
    <definedName name="solver_adj" localSheetId="1" hidden="1">'2008'!$B$31:$G$35,'2008'!$E$8:$E$9,'2008'!$E$5:$E$6</definedName>
    <definedName name="solver_adj" localSheetId="4" hidden="1">'2008 St Louis'!$B$33:$G$33,'2008 St Louis'!$E$7,'2008 St Louis'!$I$7</definedName>
    <definedName name="solver_adj" localSheetId="2" hidden="1">'2009'!$B$31:$G$35,'2009'!$E$5:$E$9</definedName>
    <definedName name="solver_adj" localSheetId="5" hidden="1">'2009 St Louis'!$B$33:$G$33,'2009 St Louis'!$E$7,'2009 St Louis'!$I$7</definedName>
    <definedName name="solver_adj" localSheetId="3" hidden="1">'2010'!$B$31:$G$35</definedName>
    <definedName name="solver_adj" localSheetId="6" hidden="1">'2010 St Louis'!$B$33:$G$33,'2010 St Louis'!$E$7,'2010 St Louis'!$I$7</definedName>
    <definedName name="solver_cvg" localSheetId="0" hidden="1">0.0001</definedName>
    <definedName name="solver_cvg" localSheetId="1" hidden="1">0.0001</definedName>
    <definedName name="solver_cvg" localSheetId="4" hidden="1">0.0001</definedName>
    <definedName name="solver_cvg" localSheetId="2" hidden="1">0.0001</definedName>
    <definedName name="solver_cvg" localSheetId="5" hidden="1">0.0001</definedName>
    <definedName name="solver_cvg" localSheetId="3" hidden="1">0.0001</definedName>
    <definedName name="solver_cvg" localSheetId="6" hidden="1">0.0001</definedName>
    <definedName name="solver_drv" localSheetId="0" hidden="1">1</definedName>
    <definedName name="solver_drv" localSheetId="1" hidden="1">1</definedName>
    <definedName name="solver_drv" localSheetId="4" hidden="1">1</definedName>
    <definedName name="solver_drv" localSheetId="2" hidden="1">1</definedName>
    <definedName name="solver_drv" localSheetId="5" hidden="1">1</definedName>
    <definedName name="solver_drv" localSheetId="3" hidden="1">1</definedName>
    <definedName name="solver_drv" localSheetId="6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4" hidden="1">1</definedName>
    <definedName name="solver_est" localSheetId="2" hidden="1">2</definedName>
    <definedName name="solver_est" localSheetId="5" hidden="1">1</definedName>
    <definedName name="solver_est" localSheetId="3" hidden="1">2</definedName>
    <definedName name="solver_est" localSheetId="6" hidden="1">1</definedName>
    <definedName name="solver_ibd" localSheetId="2" hidden="1">2</definedName>
    <definedName name="solver_itr" localSheetId="0" hidden="1">500</definedName>
    <definedName name="solver_itr" localSheetId="1" hidden="1">500</definedName>
    <definedName name="solver_itr" localSheetId="4" hidden="1">500</definedName>
    <definedName name="solver_itr" localSheetId="2" hidden="1">500</definedName>
    <definedName name="solver_itr" localSheetId="5" hidden="1">500</definedName>
    <definedName name="solver_itr" localSheetId="3" hidden="1">100</definedName>
    <definedName name="solver_itr" localSheetId="6" hidden="1">500</definedName>
    <definedName name="solver_lhs1" localSheetId="0" hidden="1">'2007'!$B$36:$G$36</definedName>
    <definedName name="solver_lhs1" localSheetId="1" hidden="1">'2008'!$B$36:$G$36</definedName>
    <definedName name="solver_lhs1" localSheetId="4" hidden="1">'2008 St Louis'!$B$36:$G$36</definedName>
    <definedName name="solver_lhs1" localSheetId="2" hidden="1">'2009'!$D$27</definedName>
    <definedName name="solver_lhs1" localSheetId="5" hidden="1">'2009 St Louis'!$B$36:$G$36</definedName>
    <definedName name="solver_lhs1" localSheetId="3" hidden="1">'2010'!$H$31:$H$35</definedName>
    <definedName name="solver_lhs1" localSheetId="6" hidden="1">'2010 St Louis'!$B$36:$G$36</definedName>
    <definedName name="solver_lhs2" localSheetId="0" hidden="1">'2007'!$H$31:$H$35</definedName>
    <definedName name="solver_lhs2" localSheetId="1" hidden="1">'2008'!$H$31:$H$35</definedName>
    <definedName name="solver_lhs2" localSheetId="4" hidden="1">'2008 St Louis'!$I$7</definedName>
    <definedName name="solver_lhs2" localSheetId="2" hidden="1">'2009'!$B$36:$G$36</definedName>
    <definedName name="solver_lhs2" localSheetId="5" hidden="1">'2009 St Louis'!$I$7</definedName>
    <definedName name="solver_lhs2" localSheetId="3" hidden="1">'2010'!$B$36:$G$36</definedName>
    <definedName name="solver_lhs2" localSheetId="6" hidden="1">'2010 St Louis'!$I$7</definedName>
    <definedName name="solver_lhs3" localSheetId="0" hidden="1">'2007'!$I$5:$I$9</definedName>
    <definedName name="solver_lhs3" localSheetId="1" hidden="1">'2008'!$C$27</definedName>
    <definedName name="solver_lhs3" localSheetId="4" hidden="1">'2008 St Louis'!$C$27</definedName>
    <definedName name="solver_lhs3" localSheetId="2" hidden="1">'2009'!$E$5:$E$9</definedName>
    <definedName name="solver_lhs3" localSheetId="5" hidden="1">'2009 St Louis'!$D$27</definedName>
    <definedName name="solver_lhs3" localSheetId="3" hidden="1">'2010'!$E$5:$E$9</definedName>
    <definedName name="solver_lhs3" localSheetId="6" hidden="1">'2010 St Louis'!$E$27</definedName>
    <definedName name="solver_lhs4" localSheetId="0" hidden="1">'2007'!$E$5:$E$9</definedName>
    <definedName name="solver_lhs4" localSheetId="1" hidden="1">'2008'!$E$5:$E$9</definedName>
    <definedName name="solver_lhs4" localSheetId="4" hidden="1">'2008 St Louis'!$E$7</definedName>
    <definedName name="solver_lhs4" localSheetId="2" hidden="1">'2009'!$H$31:$H$35</definedName>
    <definedName name="solver_lhs4" localSheetId="5" hidden="1">'2009 St Louis'!$E$7</definedName>
    <definedName name="solver_lhs4" localSheetId="3" hidden="1">'2010'!$I$5:$I$9</definedName>
    <definedName name="solver_lhs4" localSheetId="6" hidden="1">'2010 St Louis'!$E$7</definedName>
    <definedName name="solver_lhs5" localSheetId="0" hidden="1">'2007'!$I$5:$I$9</definedName>
    <definedName name="solver_lhs5" localSheetId="1" hidden="1">'2008'!$E$5:$E$9</definedName>
    <definedName name="solver_lhs5" localSheetId="4" hidden="1">'2008 St Louis'!$H$33</definedName>
    <definedName name="solver_lhs5" localSheetId="2" hidden="1">'2009'!$I$5:$I$9</definedName>
    <definedName name="solver_lhs5" localSheetId="5" hidden="1">'2009 St Louis'!$H$33</definedName>
    <definedName name="solver_lhs5" localSheetId="3" hidden="1">'2010'!$E$28</definedName>
    <definedName name="solver_lhs5" localSheetId="6" hidden="1">'2010 St Louis'!$H$33</definedName>
    <definedName name="solver_lhs6" localSheetId="0" hidden="1">'2007'!$B$31:$G$35</definedName>
    <definedName name="solver_lhs6" localSheetId="1" hidden="1">'2008'!$B$31:$G$35</definedName>
    <definedName name="solver_lhs6" localSheetId="4" hidden="1">'2008 St Louis'!$B$31:$G$35</definedName>
    <definedName name="solver_lhs6" localSheetId="2" hidden="1">'2009'!$D$28</definedName>
    <definedName name="solver_lhs6" localSheetId="5" hidden="1">'2009 St Louis'!$B$31:$G$35</definedName>
    <definedName name="solver_lhs6" localSheetId="6" hidden="1">'2010 St Louis'!$B$31:$G$35</definedName>
    <definedName name="solver_lhs7" localSheetId="2" hidden="1">'2009'!$E$5</definedName>
    <definedName name="solver_lhs8" localSheetId="2" hidden="1">'2009'!$E$7</definedName>
    <definedName name="solver_lin" localSheetId="0" hidden="1">2</definedName>
    <definedName name="solver_lin" localSheetId="1" hidden="1">2</definedName>
    <definedName name="solver_lin" localSheetId="4" hidden="1">2</definedName>
    <definedName name="solver_lin" localSheetId="2" hidden="1">2</definedName>
    <definedName name="solver_lin" localSheetId="5" hidden="1">2</definedName>
    <definedName name="solver_lin" localSheetId="3" hidden="1">2</definedName>
    <definedName name="solver_lin" localSheetId="6" hidden="1">2</definedName>
    <definedName name="solver_loc" localSheetId="2" hidden="1">3</definedName>
    <definedName name="solver_lva" localSheetId="2" hidden="1">2</definedName>
    <definedName name="solver_mip" localSheetId="2" hidden="1">5000</definedName>
    <definedName name="solver_mni" localSheetId="2" hidden="1">30</definedName>
    <definedName name="solver_mrt" localSheetId="2" hidden="1">0.075</definedName>
    <definedName name="solver_neg" localSheetId="0" hidden="1">1</definedName>
    <definedName name="solver_neg" localSheetId="1" hidden="1">1</definedName>
    <definedName name="solver_neg" localSheetId="4" hidden="1">1</definedName>
    <definedName name="solver_neg" localSheetId="2" hidden="1">1</definedName>
    <definedName name="solver_neg" localSheetId="5" hidden="1">1</definedName>
    <definedName name="solver_neg" localSheetId="3" hidden="1">1</definedName>
    <definedName name="solver_neg" localSheetId="6" hidden="1">1</definedName>
    <definedName name="solver_nod" localSheetId="2" hidden="1">5000</definedName>
    <definedName name="solver_num" localSheetId="0" hidden="1">4</definedName>
    <definedName name="solver_num" localSheetId="1" hidden="1">4</definedName>
    <definedName name="solver_num" localSheetId="4" hidden="1">5</definedName>
    <definedName name="solver_num" localSheetId="2" hidden="1">8</definedName>
    <definedName name="solver_num" localSheetId="5" hidden="1">5</definedName>
    <definedName name="solver_num" localSheetId="3" hidden="1">2</definedName>
    <definedName name="solver_num" localSheetId="6" hidden="1">5</definedName>
    <definedName name="solver_nwt" localSheetId="0" hidden="1">1</definedName>
    <definedName name="solver_nwt" localSheetId="1" hidden="1">1</definedName>
    <definedName name="solver_nwt" localSheetId="4" hidden="1">1</definedName>
    <definedName name="solver_nwt" localSheetId="2" hidden="1">1</definedName>
    <definedName name="solver_nwt" localSheetId="5" hidden="1">1</definedName>
    <definedName name="solver_nwt" localSheetId="3" hidden="1">1</definedName>
    <definedName name="solver_nwt" localSheetId="6" hidden="1">1</definedName>
    <definedName name="solver_ofx" localSheetId="2" hidden="1">2</definedName>
    <definedName name="solver_opt" localSheetId="0" hidden="1">'2007'!$B$45</definedName>
    <definedName name="solver_opt" localSheetId="1" hidden="1">'2008'!$B$45</definedName>
    <definedName name="solver_opt" localSheetId="4" hidden="1">'2008 St Louis'!$B$45</definedName>
    <definedName name="solver_opt" localSheetId="2" hidden="1">'2009'!$B$45</definedName>
    <definedName name="solver_opt" localSheetId="5" hidden="1">'2009 St Louis'!$B$45</definedName>
    <definedName name="solver_opt" localSheetId="3" hidden="1">'2010'!$B$45</definedName>
    <definedName name="solver_opt" localSheetId="6" hidden="1">'2010 St Louis'!$B$45</definedName>
    <definedName name="solver_piv" localSheetId="2" hidden="1">0.000001</definedName>
    <definedName name="solver_pre" localSheetId="0" hidden="1">0.000001</definedName>
    <definedName name="solver_pre" localSheetId="1" hidden="1">0.000001</definedName>
    <definedName name="solver_pre" localSheetId="4" hidden="1">0.000001</definedName>
    <definedName name="solver_pre" localSheetId="2" hidden="1">0.000001</definedName>
    <definedName name="solver_pre" localSheetId="5" hidden="1">0.000001</definedName>
    <definedName name="solver_pre" localSheetId="3" hidden="1">0.000001</definedName>
    <definedName name="solver_pre" localSheetId="6" hidden="1">0.000001</definedName>
    <definedName name="solver_pro" localSheetId="2" hidden="1">2</definedName>
    <definedName name="solver_rbv" localSheetId="2" hidden="1">2</definedName>
    <definedName name="solver_red" localSheetId="2" hidden="1">0.000001</definedName>
    <definedName name="solver_rel1" localSheetId="0" hidden="1">2</definedName>
    <definedName name="solver_rel1" localSheetId="1" hidden="1">2</definedName>
    <definedName name="solver_rel1" localSheetId="4" hidden="1">2</definedName>
    <definedName name="solver_rel1" localSheetId="2" hidden="1">3</definedName>
    <definedName name="solver_rel1" localSheetId="5" hidden="1">2</definedName>
    <definedName name="solver_rel1" localSheetId="3" hidden="1">1</definedName>
    <definedName name="solver_rel1" localSheetId="6" hidden="1">2</definedName>
    <definedName name="solver_rel2" localSheetId="0" hidden="1">1</definedName>
    <definedName name="solver_rel2" localSheetId="1" hidden="1">1</definedName>
    <definedName name="solver_rel2" localSheetId="4" hidden="1">4</definedName>
    <definedName name="solver_rel2" localSheetId="2" hidden="1">2</definedName>
    <definedName name="solver_rel2" localSheetId="5" hidden="1">4</definedName>
    <definedName name="solver_rel2" localSheetId="3" hidden="1">2</definedName>
    <definedName name="solver_rel2" localSheetId="6" hidden="1">4</definedName>
    <definedName name="solver_rel3" localSheetId="0" hidden="1">4</definedName>
    <definedName name="solver_rel3" localSheetId="1" hidden="1">3</definedName>
    <definedName name="solver_rel3" localSheetId="4" hidden="1">3</definedName>
    <definedName name="solver_rel3" localSheetId="2" hidden="1">4</definedName>
    <definedName name="solver_rel3" localSheetId="5" hidden="1">3</definedName>
    <definedName name="solver_rel3" localSheetId="3" hidden="1">4</definedName>
    <definedName name="solver_rel3" localSheetId="6" hidden="1">3</definedName>
    <definedName name="solver_rel4" localSheetId="0" hidden="1">4</definedName>
    <definedName name="solver_rel4" localSheetId="1" hidden="1">4</definedName>
    <definedName name="solver_rel4" localSheetId="4" hidden="1">4</definedName>
    <definedName name="solver_rel4" localSheetId="2" hidden="1">1</definedName>
    <definedName name="solver_rel4" localSheetId="5" hidden="1">4</definedName>
    <definedName name="solver_rel4" localSheetId="3" hidden="1">4</definedName>
    <definedName name="solver_rel4" localSheetId="6" hidden="1">4</definedName>
    <definedName name="solver_rel5" localSheetId="0" hidden="1">4</definedName>
    <definedName name="solver_rel5" localSheetId="1" hidden="1">4</definedName>
    <definedName name="solver_rel5" localSheetId="4" hidden="1">1</definedName>
    <definedName name="solver_rel5" localSheetId="2" hidden="1">4</definedName>
    <definedName name="solver_rel5" localSheetId="5" hidden="1">1</definedName>
    <definedName name="solver_rel5" localSheetId="3" hidden="1">1</definedName>
    <definedName name="solver_rel5" localSheetId="6" hidden="1">1</definedName>
    <definedName name="solver_rel6" localSheetId="0" hidden="1">4</definedName>
    <definedName name="solver_rel6" localSheetId="1" hidden="1">4</definedName>
    <definedName name="solver_rel6" localSheetId="4" hidden="1">4</definedName>
    <definedName name="solver_rel6" localSheetId="2" hidden="1">1</definedName>
    <definedName name="solver_rel6" localSheetId="5" hidden="1">4</definedName>
    <definedName name="solver_rel6" localSheetId="6" hidden="1">4</definedName>
    <definedName name="solver_rel7" localSheetId="2" hidden="1">2</definedName>
    <definedName name="solver_rel8" localSheetId="2" hidden="1">2</definedName>
    <definedName name="solver_reo" localSheetId="2" hidden="1">2</definedName>
    <definedName name="solver_rep" localSheetId="2" hidden="1">2</definedName>
    <definedName name="solver_rhs1" localSheetId="0" hidden="1">'2007'!$B$37:$G$37</definedName>
    <definedName name="solver_rhs1" localSheetId="1" hidden="1">'2008'!$B$37:$G$37</definedName>
    <definedName name="solver_rhs1" localSheetId="4" hidden="1">'2008 St Louis'!$B$37:$G$37</definedName>
    <definedName name="solver_rhs1" localSheetId="2" hidden="1">'2009'!$D$26</definedName>
    <definedName name="solver_rhs1" localSheetId="5" hidden="1">'2009 St Louis'!$B$37:$G$37</definedName>
    <definedName name="solver_rhs1" localSheetId="3" hidden="1">'2010'!$I$31:$I$35</definedName>
    <definedName name="solver_rhs1" localSheetId="6" hidden="1">'2010 St Louis'!$B$37:$G$37</definedName>
    <definedName name="solver_rhs2" localSheetId="0" hidden="1">'2007'!$I$31:$I$35</definedName>
    <definedName name="solver_rhs2" localSheetId="1" hidden="1">'2008'!$I$31:$I$35</definedName>
    <definedName name="solver_rhs2" localSheetId="4" hidden="1">integer</definedName>
    <definedName name="solver_rhs2" localSheetId="2" hidden="1">'2009'!$B$37:$G$37</definedName>
    <definedName name="solver_rhs2" localSheetId="5" hidden="1">integer</definedName>
    <definedName name="solver_rhs2" localSheetId="3" hidden="1">'2010'!$B$37:$G$37</definedName>
    <definedName name="solver_rhs2" localSheetId="6" hidden="1">integer</definedName>
    <definedName name="solver_rhs3" localSheetId="0" hidden="1">integer</definedName>
    <definedName name="solver_rhs3" localSheetId="1" hidden="1">'2008'!$C$26</definedName>
    <definedName name="solver_rhs3" localSheetId="4" hidden="1">'2008 St Louis'!$C$26</definedName>
    <definedName name="solver_rhs3" localSheetId="2" hidden="1">integer</definedName>
    <definedName name="solver_rhs3" localSheetId="5" hidden="1">'2009 St Louis'!$C$26</definedName>
    <definedName name="solver_rhs3" localSheetId="3" hidden="1">integer</definedName>
    <definedName name="solver_rhs3" localSheetId="6" hidden="1">'2010 St Louis'!$C$26</definedName>
    <definedName name="solver_rhs4" localSheetId="0" hidden="1">integer</definedName>
    <definedName name="solver_rhs4" localSheetId="1" hidden="1">integer</definedName>
    <definedName name="solver_rhs4" localSheetId="4" hidden="1">integer</definedName>
    <definedName name="solver_rhs4" localSheetId="2" hidden="1">'2009'!$I$31:$I$35</definedName>
    <definedName name="solver_rhs4" localSheetId="5" hidden="1">integer</definedName>
    <definedName name="solver_rhs4" localSheetId="3" hidden="1">integer</definedName>
    <definedName name="solver_rhs4" localSheetId="6" hidden="1">integer</definedName>
    <definedName name="solver_rhs5" localSheetId="0" hidden="1">integer</definedName>
    <definedName name="solver_rhs5" localSheetId="1" hidden="1">integer</definedName>
    <definedName name="solver_rhs5" localSheetId="4" hidden="1">'2008 St Louis'!$I$33</definedName>
    <definedName name="solver_rhs5" localSheetId="2" hidden="1">integer</definedName>
    <definedName name="solver_rhs5" localSheetId="5" hidden="1">'2009 St Louis'!$I$33</definedName>
    <definedName name="solver_rhs5" localSheetId="3" hidden="1">'2010'!$D$5</definedName>
    <definedName name="solver_rhs5" localSheetId="6" hidden="1">'2010 St Louis'!$I$33</definedName>
    <definedName name="solver_rhs6" localSheetId="0" hidden="1">integer</definedName>
    <definedName name="solver_rhs6" localSheetId="1" hidden="1">integer</definedName>
    <definedName name="solver_rhs6" localSheetId="4" hidden="1">integer</definedName>
    <definedName name="solver_rhs6" localSheetId="2" hidden="1">'2009'!$D$5</definedName>
    <definedName name="solver_rhs6" localSheetId="5" hidden="1">integer</definedName>
    <definedName name="solver_rhs6" localSheetId="6" hidden="1">integer</definedName>
    <definedName name="solver_rhs7" localSheetId="2" hidden="1">'2009'!$F$28</definedName>
    <definedName name="solver_rhs8" localSheetId="2" hidden="1">'2009'!$F$28</definedName>
    <definedName name="solver_rlx" localSheetId="2" hidden="1">2</definedName>
    <definedName name="solver_scl" localSheetId="0" hidden="1">1</definedName>
    <definedName name="solver_scl" localSheetId="1" hidden="1">1</definedName>
    <definedName name="solver_scl" localSheetId="4" hidden="1">1</definedName>
    <definedName name="solver_scl" localSheetId="2" hidden="1">2</definedName>
    <definedName name="solver_scl" localSheetId="5" hidden="1">1</definedName>
    <definedName name="solver_scl" localSheetId="3" hidden="1">2</definedName>
    <definedName name="solver_scl" localSheetId="6" hidden="1">1</definedName>
    <definedName name="solver_sho" localSheetId="0" hidden="1">2</definedName>
    <definedName name="solver_sho" localSheetId="1" hidden="1">2</definedName>
    <definedName name="solver_sho" localSheetId="4" hidden="1">2</definedName>
    <definedName name="solver_sho" localSheetId="2" hidden="1">2</definedName>
    <definedName name="solver_sho" localSheetId="5" hidden="1">2</definedName>
    <definedName name="solver_sho" localSheetId="3" hidden="1">2</definedName>
    <definedName name="solver_sho" localSheetId="6" hidden="1">2</definedName>
    <definedName name="solver_ssz" localSheetId="2" hidden="1">100</definedName>
    <definedName name="solver_std" localSheetId="2" hidden="1">0</definedName>
    <definedName name="solver_tim" localSheetId="0" hidden="1">100</definedName>
    <definedName name="solver_tim" localSheetId="1" hidden="1">100</definedName>
    <definedName name="solver_tim" localSheetId="4" hidden="1">100</definedName>
    <definedName name="solver_tim" localSheetId="2" hidden="1">100</definedName>
    <definedName name="solver_tim" localSheetId="5" hidden="1">100</definedName>
    <definedName name="solver_tim" localSheetId="3" hidden="1">100</definedName>
    <definedName name="solver_tim" localSheetId="6" hidden="1">100</definedName>
    <definedName name="solver_tol" localSheetId="0" hidden="1">0.05</definedName>
    <definedName name="solver_tol" localSheetId="1" hidden="1">0.05</definedName>
    <definedName name="solver_tol" localSheetId="4" hidden="1">0.05</definedName>
    <definedName name="solver_tol" localSheetId="2" hidden="1">0.01</definedName>
    <definedName name="solver_tol" localSheetId="5" hidden="1">0.05</definedName>
    <definedName name="solver_tol" localSheetId="3" hidden="1">0.05</definedName>
    <definedName name="solver_tol" localSheetId="6" hidden="1">0.05</definedName>
    <definedName name="solver_typ" localSheetId="0" hidden="1">2</definedName>
    <definedName name="solver_typ" localSheetId="1" hidden="1">2</definedName>
    <definedName name="solver_typ" localSheetId="4" hidden="1">2</definedName>
    <definedName name="solver_typ" localSheetId="2" hidden="1">2</definedName>
    <definedName name="solver_typ" localSheetId="5" hidden="1">2</definedName>
    <definedName name="solver_typ" localSheetId="3" hidden="1">2</definedName>
    <definedName name="solver_typ" localSheetId="6" hidden="1">2</definedName>
    <definedName name="solver_val" localSheetId="0" hidden="1">0</definedName>
    <definedName name="solver_val" localSheetId="1" hidden="1">0</definedName>
    <definedName name="solver_val" localSheetId="4" hidden="1">0</definedName>
    <definedName name="solver_val" localSheetId="2" hidden="1">0</definedName>
    <definedName name="solver_val" localSheetId="5" hidden="1">0</definedName>
    <definedName name="solver_val" localSheetId="3" hidden="1">0</definedName>
    <definedName name="solver_val" localSheetId="6" hidden="1">0</definedName>
    <definedName name="solver_ver" localSheetId="2" hidden="1">2</definedName>
  </definedNames>
  <calcPr calcId="145621"/>
</workbook>
</file>

<file path=xl/calcChain.xml><?xml version="1.0" encoding="utf-8"?>
<calcChain xmlns="http://schemas.openxmlformats.org/spreadsheetml/2006/main">
  <c r="E10" i="8" l="1"/>
  <c r="E27" i="8" s="1"/>
  <c r="I10" i="8"/>
  <c r="E10" i="7"/>
  <c r="D27" i="7" s="1"/>
  <c r="I10" i="7"/>
  <c r="H35" i="7"/>
  <c r="J35" i="7"/>
  <c r="H34" i="7"/>
  <c r="J34" i="7"/>
  <c r="H33" i="7"/>
  <c r="H29" i="7" s="1"/>
  <c r="H32" i="7"/>
  <c r="J32" i="7"/>
  <c r="H31" i="7"/>
  <c r="J31" i="7"/>
  <c r="H31" i="6"/>
  <c r="J31" i="6" s="1"/>
  <c r="J36" i="6" s="1"/>
  <c r="B41" i="6" s="1"/>
  <c r="I31" i="6"/>
  <c r="H32" i="6"/>
  <c r="I32" i="6"/>
  <c r="J32" i="6"/>
  <c r="H33" i="6"/>
  <c r="I33" i="6"/>
  <c r="J33" i="6"/>
  <c r="H34" i="6"/>
  <c r="I34" i="6"/>
  <c r="J34" i="6"/>
  <c r="H35" i="6"/>
  <c r="I35" i="6"/>
  <c r="J35" i="6"/>
  <c r="H32" i="9"/>
  <c r="J32" i="9"/>
  <c r="H33" i="9"/>
  <c r="L7" i="9" s="1"/>
  <c r="M7" i="9" s="1"/>
  <c r="H34" i="9"/>
  <c r="J34" i="9"/>
  <c r="H35" i="9"/>
  <c r="J35" i="9"/>
  <c r="H31" i="9"/>
  <c r="L5" i="9" s="1"/>
  <c r="M5" i="9" s="1"/>
  <c r="E36" i="6"/>
  <c r="F36" i="6"/>
  <c r="G36" i="6"/>
  <c r="H35" i="8"/>
  <c r="J35" i="8"/>
  <c r="H34" i="8"/>
  <c r="J34" i="8" s="1"/>
  <c r="H33" i="8"/>
  <c r="J33" i="8"/>
  <c r="H32" i="8"/>
  <c r="J32" i="8"/>
  <c r="H31" i="8"/>
  <c r="J31" i="8" s="1"/>
  <c r="H33" i="12"/>
  <c r="J33" i="12"/>
  <c r="H33" i="11"/>
  <c r="J33" i="11"/>
  <c r="H33" i="10"/>
  <c r="L7" i="10" s="1"/>
  <c r="M7" i="10" s="1"/>
  <c r="K5" i="12"/>
  <c r="K6" i="12"/>
  <c r="K7" i="12"/>
  <c r="L7" i="12"/>
  <c r="M7" i="12"/>
  <c r="K8" i="12"/>
  <c r="K9" i="12"/>
  <c r="D10" i="12"/>
  <c r="E10" i="12"/>
  <c r="E27" i="12"/>
  <c r="H10" i="12"/>
  <c r="I10" i="12"/>
  <c r="C20" i="12"/>
  <c r="D20" i="12"/>
  <c r="E20" i="12" s="1"/>
  <c r="E26" i="12" s="1"/>
  <c r="C21" i="12"/>
  <c r="D21" i="12"/>
  <c r="E21" i="12"/>
  <c r="C22" i="12"/>
  <c r="D22" i="12"/>
  <c r="E22" i="12"/>
  <c r="C23" i="12"/>
  <c r="D23" i="12"/>
  <c r="E23" i="12"/>
  <c r="C24" i="12"/>
  <c r="D24" i="12"/>
  <c r="E24" i="12"/>
  <c r="C25" i="12"/>
  <c r="D25" i="12"/>
  <c r="E25" i="12"/>
  <c r="B26" i="12"/>
  <c r="H31" i="12"/>
  <c r="J31" i="12"/>
  <c r="I31" i="12"/>
  <c r="H32" i="12"/>
  <c r="L6" i="12" s="1"/>
  <c r="M6" i="12" s="1"/>
  <c r="J32" i="12"/>
  <c r="I32" i="12"/>
  <c r="I33" i="12"/>
  <c r="H34" i="12"/>
  <c r="L8" i="12" s="1"/>
  <c r="M8" i="12" s="1"/>
  <c r="I34" i="12"/>
  <c r="H35" i="12"/>
  <c r="J35" i="12"/>
  <c r="I35" i="12"/>
  <c r="B36" i="12"/>
  <c r="C36" i="12"/>
  <c r="A38" i="12" s="1"/>
  <c r="D36" i="12"/>
  <c r="E36" i="12"/>
  <c r="F36" i="12"/>
  <c r="G36" i="12"/>
  <c r="B40" i="12"/>
  <c r="B43" i="12"/>
  <c r="K5" i="11"/>
  <c r="K6" i="11"/>
  <c r="K7" i="11"/>
  <c r="L7" i="11"/>
  <c r="M7" i="11"/>
  <c r="K8" i="11"/>
  <c r="K9" i="11"/>
  <c r="D10" i="11"/>
  <c r="E10" i="11"/>
  <c r="D27" i="11" s="1"/>
  <c r="H10" i="11"/>
  <c r="I10" i="11"/>
  <c r="C20" i="11"/>
  <c r="D20" i="11"/>
  <c r="E20" i="11" s="1"/>
  <c r="E26" i="11" s="1"/>
  <c r="C21" i="11"/>
  <c r="D21" i="11"/>
  <c r="E21" i="11"/>
  <c r="C22" i="11"/>
  <c r="D22" i="11"/>
  <c r="E22" i="11"/>
  <c r="C23" i="11"/>
  <c r="D23" i="11"/>
  <c r="E23" i="11"/>
  <c r="C24" i="11"/>
  <c r="D24" i="11"/>
  <c r="E24" i="11"/>
  <c r="C25" i="11"/>
  <c r="D25" i="11"/>
  <c r="E25" i="11"/>
  <c r="B26" i="11"/>
  <c r="H31" i="11"/>
  <c r="L5" i="11" s="1"/>
  <c r="M5" i="11" s="1"/>
  <c r="I31" i="11"/>
  <c r="H32" i="11"/>
  <c r="L6" i="11"/>
  <c r="M6" i="11"/>
  <c r="I32" i="11"/>
  <c r="I33" i="11"/>
  <c r="H34" i="11"/>
  <c r="H29" i="11" s="1"/>
  <c r="I34" i="11"/>
  <c r="H35" i="11"/>
  <c r="J35" i="11" s="1"/>
  <c r="I35" i="11"/>
  <c r="B36" i="11"/>
  <c r="B43" i="11" s="1"/>
  <c r="C36" i="11"/>
  <c r="D36" i="11"/>
  <c r="E36" i="11"/>
  <c r="F36" i="11"/>
  <c r="G36" i="11"/>
  <c r="A38" i="11"/>
  <c r="B40" i="11"/>
  <c r="K5" i="10"/>
  <c r="M5" i="10" s="1"/>
  <c r="H31" i="10"/>
  <c r="J31" i="10"/>
  <c r="L5" i="10"/>
  <c r="K6" i="10"/>
  <c r="H32" i="10"/>
  <c r="H29" i="10" s="1"/>
  <c r="J32" i="10"/>
  <c r="K7" i="10"/>
  <c r="K8" i="10"/>
  <c r="H34" i="10"/>
  <c r="J34" i="10"/>
  <c r="K9" i="10"/>
  <c r="H35" i="10"/>
  <c r="J35" i="10"/>
  <c r="D10" i="10"/>
  <c r="E10" i="10"/>
  <c r="H10" i="10"/>
  <c r="I10" i="10"/>
  <c r="C27" i="10" s="1"/>
  <c r="C20" i="10"/>
  <c r="D20" i="10"/>
  <c r="E20" i="10" s="1"/>
  <c r="C21" i="10"/>
  <c r="D21" i="10" s="1"/>
  <c r="C22" i="10"/>
  <c r="D22" i="10" s="1"/>
  <c r="E22" i="10" s="1"/>
  <c r="C23" i="10"/>
  <c r="D23" i="10" s="1"/>
  <c r="E23" i="10" s="1"/>
  <c r="C24" i="10"/>
  <c r="D24" i="10" s="1"/>
  <c r="E24" i="10" s="1"/>
  <c r="C25" i="10"/>
  <c r="D25" i="10" s="1"/>
  <c r="E25" i="10" s="1"/>
  <c r="B26" i="10"/>
  <c r="I31" i="10"/>
  <c r="I32" i="10"/>
  <c r="I33" i="10"/>
  <c r="I34" i="10"/>
  <c r="I35" i="10"/>
  <c r="B36" i="10"/>
  <c r="C36" i="10"/>
  <c r="A38" i="10" s="1"/>
  <c r="D36" i="10"/>
  <c r="E36" i="10"/>
  <c r="F36" i="10"/>
  <c r="G36" i="10"/>
  <c r="B40" i="10"/>
  <c r="B43" i="10"/>
  <c r="K5" i="9"/>
  <c r="K6" i="9"/>
  <c r="L6" i="9"/>
  <c r="M6" i="9"/>
  <c r="K7" i="9"/>
  <c r="K8" i="9"/>
  <c r="L8" i="9"/>
  <c r="M8" i="9"/>
  <c r="K9" i="9"/>
  <c r="L9" i="9"/>
  <c r="M9" i="9"/>
  <c r="D10" i="9"/>
  <c r="E10" i="9"/>
  <c r="B27" i="9" s="1"/>
  <c r="H10" i="9"/>
  <c r="I10" i="9"/>
  <c r="C20" i="9"/>
  <c r="D20" i="9"/>
  <c r="E20" i="9" s="1"/>
  <c r="E26" i="9" s="1"/>
  <c r="C21" i="9"/>
  <c r="D21" i="9"/>
  <c r="D26" i="9" s="1"/>
  <c r="E21" i="9"/>
  <c r="C22" i="9"/>
  <c r="D22" i="9"/>
  <c r="E22" i="9"/>
  <c r="C23" i="9"/>
  <c r="D23" i="9"/>
  <c r="E23" i="9"/>
  <c r="C24" i="9"/>
  <c r="D24" i="9"/>
  <c r="E24" i="9"/>
  <c r="C25" i="9"/>
  <c r="D25" i="9"/>
  <c r="E25" i="9"/>
  <c r="B26" i="9"/>
  <c r="H29" i="9"/>
  <c r="I31" i="9"/>
  <c r="I32" i="9"/>
  <c r="I33" i="9"/>
  <c r="I34" i="9"/>
  <c r="I35" i="9"/>
  <c r="B36" i="9"/>
  <c r="C36" i="9"/>
  <c r="D36" i="9"/>
  <c r="A38" i="9" s="1"/>
  <c r="E36" i="9"/>
  <c r="B43" i="9" s="1"/>
  <c r="F36" i="9"/>
  <c r="G36" i="9"/>
  <c r="B40" i="9"/>
  <c r="B40" i="8"/>
  <c r="K5" i="8"/>
  <c r="L6" i="8"/>
  <c r="M6" i="8" s="1"/>
  <c r="K6" i="8"/>
  <c r="L7" i="8"/>
  <c r="K7" i="8"/>
  <c r="M7" i="8"/>
  <c r="L8" i="8"/>
  <c r="M8" i="8" s="1"/>
  <c r="K8" i="8"/>
  <c r="L9" i="8"/>
  <c r="K9" i="8"/>
  <c r="M9" i="8"/>
  <c r="B36" i="8"/>
  <c r="A38" i="8" s="1"/>
  <c r="C36" i="8"/>
  <c r="D36" i="8"/>
  <c r="E36" i="8"/>
  <c r="F36" i="8"/>
  <c r="G36" i="8"/>
  <c r="B43" i="8"/>
  <c r="I35" i="8"/>
  <c r="I34" i="8"/>
  <c r="I33" i="8"/>
  <c r="I32" i="8"/>
  <c r="I31" i="8"/>
  <c r="C20" i="8"/>
  <c r="D20" i="8"/>
  <c r="E20" i="8" s="1"/>
  <c r="E26" i="8" s="1"/>
  <c r="C21" i="8"/>
  <c r="D21" i="8"/>
  <c r="D26" i="8" s="1"/>
  <c r="C22" i="8"/>
  <c r="D22" i="8"/>
  <c r="E22" i="8"/>
  <c r="C23" i="8"/>
  <c r="D23" i="8"/>
  <c r="E23" i="8"/>
  <c r="C24" i="8"/>
  <c r="D24" i="8"/>
  <c r="E24" i="8"/>
  <c r="C25" i="8"/>
  <c r="D25" i="8"/>
  <c r="E25" i="8"/>
  <c r="B26" i="8"/>
  <c r="H10" i="8"/>
  <c r="D10" i="8"/>
  <c r="B40" i="7"/>
  <c r="L5" i="7"/>
  <c r="M5" i="7" s="1"/>
  <c r="K5" i="7"/>
  <c r="L6" i="7"/>
  <c r="K6" i="7"/>
  <c r="M6" i="7" s="1"/>
  <c r="K7" i="7"/>
  <c r="L8" i="7"/>
  <c r="K8" i="7"/>
  <c r="M8" i="7" s="1"/>
  <c r="L9" i="7"/>
  <c r="M9" i="7" s="1"/>
  <c r="K9" i="7"/>
  <c r="B36" i="7"/>
  <c r="C36" i="7"/>
  <c r="B43" i="7" s="1"/>
  <c r="D36" i="7"/>
  <c r="E36" i="7"/>
  <c r="A38" i="7" s="1"/>
  <c r="F36" i="7"/>
  <c r="G36" i="7"/>
  <c r="I35" i="7"/>
  <c r="I34" i="7"/>
  <c r="I33" i="7"/>
  <c r="I32" i="7"/>
  <c r="I31" i="7"/>
  <c r="C20" i="7"/>
  <c r="C26" i="7" s="1"/>
  <c r="C21" i="7"/>
  <c r="D21" i="7"/>
  <c r="E21" i="7" s="1"/>
  <c r="C22" i="7"/>
  <c r="D22" i="7"/>
  <c r="E22" i="7" s="1"/>
  <c r="C23" i="7"/>
  <c r="D23" i="7"/>
  <c r="E23" i="7" s="1"/>
  <c r="C24" i="7"/>
  <c r="D24" i="7"/>
  <c r="E24" i="7" s="1"/>
  <c r="C25" i="7"/>
  <c r="D25" i="7"/>
  <c r="E25" i="7" s="1"/>
  <c r="B26" i="7"/>
  <c r="H10" i="7"/>
  <c r="D10" i="7"/>
  <c r="E10" i="6"/>
  <c r="C27" i="6" s="1"/>
  <c r="I10" i="6"/>
  <c r="K6" i="6"/>
  <c r="M6" i="6" s="1"/>
  <c r="K7" i="6"/>
  <c r="K8" i="6"/>
  <c r="K9" i="6"/>
  <c r="M9" i="6" s="1"/>
  <c r="K5" i="6"/>
  <c r="D10" i="6"/>
  <c r="H10" i="6"/>
  <c r="C20" i="6"/>
  <c r="D20" i="6"/>
  <c r="E20" i="6" s="1"/>
  <c r="C21" i="6"/>
  <c r="C26" i="6" s="1"/>
  <c r="C22" i="6"/>
  <c r="D22" i="6" s="1"/>
  <c r="E22" i="6" s="1"/>
  <c r="C23" i="6"/>
  <c r="D23" i="6" s="1"/>
  <c r="E23" i="6" s="1"/>
  <c r="C24" i="6"/>
  <c r="D24" i="6" s="1"/>
  <c r="E24" i="6" s="1"/>
  <c r="C25" i="6"/>
  <c r="D25" i="6" s="1"/>
  <c r="E25" i="6" s="1"/>
  <c r="B26" i="6"/>
  <c r="H29" i="6"/>
  <c r="L5" i="6"/>
  <c r="M5" i="6"/>
  <c r="L6" i="6"/>
  <c r="L7" i="6"/>
  <c r="M7" i="6" s="1"/>
  <c r="L8" i="6"/>
  <c r="M8" i="6"/>
  <c r="L9" i="6"/>
  <c r="B36" i="6"/>
  <c r="B43" i="6" s="1"/>
  <c r="C36" i="6"/>
  <c r="D36" i="6"/>
  <c r="A38" i="6" s="1"/>
  <c r="B40" i="6"/>
  <c r="D26" i="11"/>
  <c r="D26" i="12"/>
  <c r="E21" i="8"/>
  <c r="C26" i="8"/>
  <c r="C26" i="9"/>
  <c r="L9" i="10"/>
  <c r="M9" i="10"/>
  <c r="L8" i="10"/>
  <c r="M8" i="10" s="1"/>
  <c r="C26" i="11"/>
  <c r="H29" i="12"/>
  <c r="C26" i="12"/>
  <c r="L9" i="12"/>
  <c r="M9" i="12"/>
  <c r="L5" i="12"/>
  <c r="M5" i="12" s="1"/>
  <c r="J34" i="12"/>
  <c r="J36" i="12"/>
  <c r="B41" i="12" s="1"/>
  <c r="M10" i="9" l="1"/>
  <c r="B42" i="9" s="1"/>
  <c r="B45" i="12"/>
  <c r="M10" i="7"/>
  <c r="B42" i="7" s="1"/>
  <c r="M10" i="6"/>
  <c r="B42" i="6" s="1"/>
  <c r="E21" i="10"/>
  <c r="D26" i="10"/>
  <c r="B45" i="6"/>
  <c r="J36" i="8"/>
  <c r="B41" i="8" s="1"/>
  <c r="B45" i="8" s="1"/>
  <c r="M10" i="12"/>
  <c r="B42" i="12" s="1"/>
  <c r="E26" i="10"/>
  <c r="E28" i="8"/>
  <c r="L7" i="7"/>
  <c r="M7" i="7" s="1"/>
  <c r="C26" i="10"/>
  <c r="L5" i="8"/>
  <c r="M5" i="8" s="1"/>
  <c r="M10" i="8" s="1"/>
  <c r="B42" i="8" s="1"/>
  <c r="L9" i="11"/>
  <c r="M9" i="11" s="1"/>
  <c r="D21" i="6"/>
  <c r="H29" i="8"/>
  <c r="L6" i="10"/>
  <c r="M6" i="10" s="1"/>
  <c r="M10" i="10" s="1"/>
  <c r="B42" i="10" s="1"/>
  <c r="J34" i="11"/>
  <c r="J36" i="11" s="1"/>
  <c r="B41" i="11" s="1"/>
  <c r="L8" i="11"/>
  <c r="M8" i="11" s="1"/>
  <c r="M10" i="11" s="1"/>
  <c r="B42" i="11" s="1"/>
  <c r="J33" i="10"/>
  <c r="J36" i="10" s="1"/>
  <c r="B41" i="10" s="1"/>
  <c r="J33" i="7"/>
  <c r="J36" i="7" s="1"/>
  <c r="B41" i="7" s="1"/>
  <c r="B45" i="7" s="1"/>
  <c r="D20" i="7"/>
  <c r="J31" i="9"/>
  <c r="J33" i="9"/>
  <c r="B45" i="10" l="1"/>
  <c r="D26" i="6"/>
  <c r="E21" i="6"/>
  <c r="E26" i="6" s="1"/>
  <c r="B45" i="11"/>
  <c r="D26" i="7"/>
  <c r="D28" i="7" s="1"/>
  <c r="E20" i="7"/>
  <c r="E26" i="7" s="1"/>
  <c r="J36" i="9"/>
  <c r="B41" i="9" s="1"/>
  <c r="B45" i="9" s="1"/>
</calcChain>
</file>

<file path=xl/sharedStrings.xml><?xml version="1.0" encoding="utf-8"?>
<sst xmlns="http://schemas.openxmlformats.org/spreadsheetml/2006/main" count="439" uniqueCount="38">
  <si>
    <t>Location</t>
  </si>
  <si>
    <t>Seattle</t>
  </si>
  <si>
    <t>Denver</t>
  </si>
  <si>
    <t>St. Louis</t>
  </si>
  <si>
    <t>Atlanta</t>
  </si>
  <si>
    <t>Philadelphia</t>
  </si>
  <si>
    <t>Fixed Cost</t>
  </si>
  <si>
    <t>Variable Cost</t>
  </si>
  <si>
    <t>Small Warehouse</t>
  </si>
  <si>
    <t>Large Warehouse</t>
  </si>
  <si>
    <t>Northwest</t>
  </si>
  <si>
    <t>Southwest</t>
  </si>
  <si>
    <t>Upper Midwest</t>
  </si>
  <si>
    <t>Lower Midwest</t>
  </si>
  <si>
    <t>Northeast</t>
  </si>
  <si>
    <t>Southeast</t>
  </si>
  <si>
    <t>Demand 1999</t>
  </si>
  <si>
    <t>Demand 2000</t>
  </si>
  <si>
    <t>Demand 2001</t>
  </si>
  <si>
    <t>Demand 2002</t>
  </si>
  <si>
    <t>Capacity</t>
  </si>
  <si>
    <t>Total Demand</t>
  </si>
  <si>
    <t>Total Supply</t>
  </si>
  <si>
    <t>Total Shipping Cost</t>
  </si>
  <si>
    <t>Total Holding Cost</t>
  </si>
  <si>
    <t>Holding Cost</t>
  </si>
  <si>
    <t>Total Shipping Chg</t>
  </si>
  <si>
    <t>Warehouse Cost</t>
  </si>
  <si>
    <t>Total Cost</t>
  </si>
  <si>
    <t>Warehouse Operating Costs</t>
  </si>
  <si>
    <t>TOTAL COST</t>
  </si>
  <si>
    <t>Number Small</t>
  </si>
  <si>
    <t>Number Large</t>
  </si>
  <si>
    <t>Total Capacity</t>
  </si>
  <si>
    <t>Total Holding</t>
  </si>
  <si>
    <t>GAP</t>
  </si>
  <si>
    <t>CHAPTER 5</t>
  </si>
  <si>
    <t>Case 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</si>
</sst>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$&quot;#,##0.00"/>
    <numFmt numFmtId="165" formatCode="&quot;$&quot;#,##0"/>
    <numFmt numFmtId="167" formatCode="_(* #,##0_);_(* \(#,##0\);_(* &quot;-&quot;??_);_(@_)"/>
  </numFmts>
  <fonts count="5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0" applyNumberFormat="1"/>
    <xf numFmtId="3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164" fontId="1" fillId="5" borderId="0" xfId="0" applyNumberFormat="1" applyFont="1" applyFill="1"/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6" borderId="2" xfId="0" applyFill="1" applyBorder="1" applyAlignment="1">
      <alignment horizontal="center"/>
    </xf>
    <xf numFmtId="0" fontId="0" fillId="7" borderId="1" xfId="0" applyFill="1" applyBorder="1"/>
    <xf numFmtId="164" fontId="0" fillId="7" borderId="1" xfId="0" applyNumberFormat="1" applyFill="1" applyBorder="1"/>
    <xf numFmtId="164" fontId="0" fillId="0" borderId="1" xfId="0" applyNumberFormat="1" applyBorder="1"/>
    <xf numFmtId="0" fontId="3" fillId="0" borderId="0" xfId="0" applyFon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3" fontId="0" fillId="3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7" fontId="1" fillId="0" borderId="0" xfId="1" applyNumberFormat="1" applyAlignment="1">
      <alignment horizontal="center"/>
    </xf>
    <xf numFmtId="167" fontId="1" fillId="0" borderId="0" xfId="1" applyNumberFormat="1" applyAlignment="1"/>
    <xf numFmtId="167" fontId="1" fillId="0" borderId="0" xfId="1" applyNumberFormat="1"/>
    <xf numFmtId="167" fontId="1" fillId="3" borderId="3" xfId="1" applyNumberFormat="1" applyFill="1" applyBorder="1" applyAlignment="1">
      <alignment horizontal="center"/>
    </xf>
    <xf numFmtId="3" fontId="1" fillId="3" borderId="2" xfId="1" applyNumberFormat="1" applyFill="1" applyBorder="1" applyAlignment="1">
      <alignment horizontal="center"/>
    </xf>
    <xf numFmtId="3" fontId="1" fillId="3" borderId="1" xfId="1" applyNumberFormat="1" applyFill="1" applyBorder="1" applyAlignment="1">
      <alignment horizontal="center"/>
    </xf>
    <xf numFmtId="164" fontId="0" fillId="6" borderId="4" xfId="0" applyNumberFormat="1" applyFill="1" applyBorder="1"/>
    <xf numFmtId="165" fontId="0" fillId="6" borderId="1" xfId="0" applyNumberFormat="1" applyFill="1" applyBorder="1"/>
    <xf numFmtId="164" fontId="0" fillId="8" borderId="1" xfId="0" applyNumberFormat="1" applyFill="1" applyBorder="1"/>
    <xf numFmtId="167" fontId="0" fillId="3" borderId="1" xfId="1" applyNumberFormat="1" applyFont="1" applyFill="1" applyBorder="1" applyAlignment="1">
      <alignment horizontal="center"/>
    </xf>
    <xf numFmtId="167" fontId="0" fillId="3" borderId="1" xfId="1" applyNumberFormat="1" applyFont="1" applyFill="1" applyBorder="1"/>
    <xf numFmtId="0" fontId="0" fillId="0" borderId="1" xfId="0" applyFill="1" applyBorder="1" applyAlignment="1">
      <alignment horizontal="center"/>
    </xf>
    <xf numFmtId="164" fontId="0" fillId="7" borderId="5" xfId="0" applyNumberFormat="1" applyFill="1" applyBorder="1"/>
    <xf numFmtId="0" fontId="0" fillId="0" borderId="0" xfId="0" applyFill="1" applyBorder="1"/>
    <xf numFmtId="164" fontId="0" fillId="0" borderId="0" xfId="0" applyNumberFormat="1" applyFill="1" applyBorder="1"/>
    <xf numFmtId="164" fontId="1" fillId="0" borderId="0" xfId="0" applyNumberFormat="1" applyFont="1" applyFill="1" applyBorder="1"/>
    <xf numFmtId="167" fontId="0" fillId="0" borderId="0" xfId="0" applyNumberFormat="1"/>
    <xf numFmtId="167" fontId="0" fillId="9" borderId="0" xfId="0" applyNumberFormat="1" applyFill="1" applyAlignment="1">
      <alignment horizontal="center"/>
    </xf>
    <xf numFmtId="0" fontId="0" fillId="9" borderId="0" xfId="0" applyFill="1" applyAlignment="1">
      <alignment horizontal="center"/>
    </xf>
    <xf numFmtId="165" fontId="0" fillId="0" borderId="0" xfId="0" applyNumberFormat="1" applyFill="1" applyBorder="1"/>
    <xf numFmtId="165" fontId="1" fillId="0" borderId="0" xfId="0" applyNumberFormat="1" applyFont="1" applyFill="1" applyBorder="1"/>
    <xf numFmtId="0" fontId="4" fillId="0" borderId="0" xfId="0" applyFont="1"/>
    <xf numFmtId="0" fontId="0" fillId="6" borderId="1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workbookViewId="0"/>
  </sheetViews>
  <sheetFormatPr defaultRowHeight="12.75" x14ac:dyDescent="0.2"/>
  <cols>
    <col min="1" max="1" width="17.140625" customWidth="1"/>
    <col min="2" max="2" width="13.42578125" customWidth="1"/>
    <col min="3" max="3" width="13.28515625" customWidth="1"/>
    <col min="4" max="4" width="12.85546875" customWidth="1"/>
    <col min="5" max="5" width="13.28515625" customWidth="1"/>
    <col min="6" max="6" width="11.140625" customWidth="1"/>
    <col min="7" max="7" width="12.7109375" customWidth="1"/>
    <col min="8" max="8" width="11.85546875" customWidth="1"/>
    <col min="9" max="9" width="12.28515625" customWidth="1"/>
    <col min="10" max="10" width="13.5703125" customWidth="1"/>
    <col min="11" max="11" width="11.140625" bestFit="1" customWidth="1"/>
    <col min="12" max="12" width="12.42578125" customWidth="1"/>
    <col min="13" max="13" width="12.7109375" bestFit="1" customWidth="1"/>
  </cols>
  <sheetData>
    <row r="1" spans="1:13" x14ac:dyDescent="0.2">
      <c r="A1" s="45" t="s">
        <v>36</v>
      </c>
      <c r="B1" s="45" t="s">
        <v>37</v>
      </c>
    </row>
    <row r="3" spans="1:13" x14ac:dyDescent="0.2">
      <c r="B3" t="s">
        <v>8</v>
      </c>
      <c r="F3" t="s">
        <v>9</v>
      </c>
      <c r="K3" s="46" t="s">
        <v>29</v>
      </c>
      <c r="L3" s="46"/>
      <c r="M3" s="46"/>
    </row>
    <row r="4" spans="1:13" x14ac:dyDescent="0.2">
      <c r="A4" t="s">
        <v>0</v>
      </c>
      <c r="B4" t="s">
        <v>6</v>
      </c>
      <c r="C4" t="s">
        <v>7</v>
      </c>
      <c r="D4" t="s">
        <v>20</v>
      </c>
      <c r="E4" t="s">
        <v>31</v>
      </c>
      <c r="F4" t="s">
        <v>6</v>
      </c>
      <c r="G4" t="s">
        <v>7</v>
      </c>
      <c r="H4" t="s">
        <v>20</v>
      </c>
      <c r="I4" t="s">
        <v>32</v>
      </c>
      <c r="K4" s="14" t="s">
        <v>6</v>
      </c>
      <c r="L4" s="11" t="s">
        <v>7</v>
      </c>
      <c r="M4" s="11" t="s">
        <v>28</v>
      </c>
    </row>
    <row r="5" spans="1:13" x14ac:dyDescent="0.2">
      <c r="A5" t="s">
        <v>1</v>
      </c>
      <c r="B5" s="4">
        <v>300000</v>
      </c>
      <c r="C5" s="5">
        <v>0.2</v>
      </c>
      <c r="D5" s="24">
        <v>2000000</v>
      </c>
      <c r="E5" s="21">
        <v>0</v>
      </c>
      <c r="F5" s="4">
        <v>500000</v>
      </c>
      <c r="G5" s="5">
        <v>0.2</v>
      </c>
      <c r="H5" s="25">
        <v>4000000</v>
      </c>
      <c r="I5" s="21">
        <v>0</v>
      </c>
      <c r="K5" s="31">
        <f>E5*B5+I5*F5</f>
        <v>0</v>
      </c>
      <c r="L5" s="12">
        <f>0.2*H31</f>
        <v>0</v>
      </c>
      <c r="M5" s="13">
        <f>L5+K5</f>
        <v>0</v>
      </c>
    </row>
    <row r="6" spans="1:13" x14ac:dyDescent="0.2">
      <c r="A6" t="s">
        <v>2</v>
      </c>
      <c r="B6" s="4">
        <v>250000</v>
      </c>
      <c r="C6" s="5">
        <v>0.2</v>
      </c>
      <c r="D6" s="24">
        <v>2000000</v>
      </c>
      <c r="E6" s="21">
        <v>0</v>
      </c>
      <c r="F6" s="4">
        <v>420000</v>
      </c>
      <c r="G6" s="5">
        <v>0.2</v>
      </c>
      <c r="H6" s="25">
        <v>4000000</v>
      </c>
      <c r="I6" s="21">
        <v>0</v>
      </c>
      <c r="K6" s="31">
        <f>E6*B6+I6*F6</f>
        <v>0</v>
      </c>
      <c r="L6" s="12">
        <f>0.2*H32</f>
        <v>0</v>
      </c>
      <c r="M6" s="13">
        <f>L6+K6</f>
        <v>0</v>
      </c>
    </row>
    <row r="7" spans="1:13" x14ac:dyDescent="0.2">
      <c r="A7" t="s">
        <v>3</v>
      </c>
      <c r="B7" s="4">
        <v>220000</v>
      </c>
      <c r="C7" s="5">
        <v>0.2</v>
      </c>
      <c r="D7" s="24">
        <v>2000000</v>
      </c>
      <c r="E7" s="21">
        <v>1</v>
      </c>
      <c r="F7" s="4">
        <v>375000</v>
      </c>
      <c r="G7" s="5">
        <v>0.2</v>
      </c>
      <c r="H7" s="25">
        <v>4000000</v>
      </c>
      <c r="I7" s="21">
        <v>0</v>
      </c>
      <c r="K7" s="31">
        <f>E7*B7+I7*F7</f>
        <v>220000</v>
      </c>
      <c r="L7" s="12">
        <f>0.2*H33</f>
        <v>284999.99999999662</v>
      </c>
      <c r="M7" s="13">
        <f>L7+K7</f>
        <v>504999.99999999662</v>
      </c>
    </row>
    <row r="8" spans="1:13" x14ac:dyDescent="0.2">
      <c r="A8" t="s">
        <v>4</v>
      </c>
      <c r="B8" s="4">
        <v>220000</v>
      </c>
      <c r="C8" s="5">
        <v>0.2</v>
      </c>
      <c r="D8" s="24">
        <v>2000000</v>
      </c>
      <c r="E8" s="21">
        <v>0</v>
      </c>
      <c r="F8" s="4">
        <v>375000</v>
      </c>
      <c r="G8" s="5">
        <v>0.2</v>
      </c>
      <c r="H8" s="25">
        <v>4000000</v>
      </c>
      <c r="I8" s="21">
        <v>0</v>
      </c>
      <c r="K8" s="31">
        <f>E8*B8+I8*F8</f>
        <v>0</v>
      </c>
      <c r="L8" s="12">
        <f>0.2*H34</f>
        <v>0</v>
      </c>
      <c r="M8" s="13">
        <f>L8+K8</f>
        <v>0</v>
      </c>
    </row>
    <row r="9" spans="1:13" x14ac:dyDescent="0.2">
      <c r="A9" t="s">
        <v>5</v>
      </c>
      <c r="B9" s="4">
        <v>240000</v>
      </c>
      <c r="C9" s="5">
        <v>0.2</v>
      </c>
      <c r="D9" s="24">
        <v>2000000</v>
      </c>
      <c r="E9" s="21">
        <v>0</v>
      </c>
      <c r="F9" s="4">
        <v>400000</v>
      </c>
      <c r="G9" s="5">
        <v>0.2</v>
      </c>
      <c r="H9" s="25">
        <v>4000000</v>
      </c>
      <c r="I9" s="21">
        <v>0</v>
      </c>
      <c r="K9" s="31">
        <f>E9*B9+I9*F9</f>
        <v>0</v>
      </c>
      <c r="L9" s="12">
        <f>0.2*H35</f>
        <v>0</v>
      </c>
      <c r="M9" s="13">
        <f>L9+K9</f>
        <v>0</v>
      </c>
    </row>
    <row r="10" spans="1:13" x14ac:dyDescent="0.2">
      <c r="D10" s="26">
        <f>SUM(D5:D9)</f>
        <v>10000000</v>
      </c>
      <c r="E10" s="23">
        <f>SUMPRODUCT(D5:D9,E5:E9)</f>
        <v>2000000</v>
      </c>
      <c r="H10" s="26">
        <f>SUM(H5:H9)</f>
        <v>20000000</v>
      </c>
      <c r="I10" s="23">
        <f>SUMPRODUCT(H5:H9,I5:I9)</f>
        <v>0</v>
      </c>
      <c r="L10" s="19"/>
      <c r="M10" s="30">
        <f>SUM(M5:M9)</f>
        <v>504999.99999999662</v>
      </c>
    </row>
    <row r="11" spans="1:13" x14ac:dyDescent="0.2">
      <c r="L11" s="19"/>
    </row>
    <row r="12" spans="1:13" x14ac:dyDescent="0.2">
      <c r="B12" t="s">
        <v>10</v>
      </c>
      <c r="C12" t="s">
        <v>11</v>
      </c>
      <c r="D12" t="s">
        <v>12</v>
      </c>
      <c r="E12" t="s">
        <v>13</v>
      </c>
      <c r="F12" t="s">
        <v>14</v>
      </c>
      <c r="G12" t="s">
        <v>15</v>
      </c>
    </row>
    <row r="13" spans="1:13" x14ac:dyDescent="0.2">
      <c r="A13" t="s">
        <v>1</v>
      </c>
      <c r="B13" s="3">
        <v>2</v>
      </c>
      <c r="C13" s="3">
        <v>2.5</v>
      </c>
      <c r="D13" s="3">
        <v>3.5</v>
      </c>
      <c r="E13" s="3">
        <v>4</v>
      </c>
      <c r="F13" s="3">
        <v>5</v>
      </c>
      <c r="G13" s="3">
        <v>5.5</v>
      </c>
    </row>
    <row r="14" spans="1:13" x14ac:dyDescent="0.2">
      <c r="A14" t="s">
        <v>2</v>
      </c>
      <c r="B14" s="3">
        <v>2.5</v>
      </c>
      <c r="C14" s="3">
        <v>2.5</v>
      </c>
      <c r="D14" s="3">
        <v>2.5</v>
      </c>
      <c r="E14" s="3">
        <v>3</v>
      </c>
      <c r="F14" s="3">
        <v>4</v>
      </c>
      <c r="G14" s="3">
        <v>4.5</v>
      </c>
    </row>
    <row r="15" spans="1:13" x14ac:dyDescent="0.2">
      <c r="A15" t="s">
        <v>3</v>
      </c>
      <c r="B15" s="3">
        <v>3.5</v>
      </c>
      <c r="C15" s="3">
        <v>3.5</v>
      </c>
      <c r="D15" s="3">
        <v>2.5</v>
      </c>
      <c r="E15" s="3">
        <v>2.5</v>
      </c>
      <c r="F15" s="3">
        <v>3</v>
      </c>
      <c r="G15" s="3">
        <v>3.5</v>
      </c>
    </row>
    <row r="16" spans="1:13" x14ac:dyDescent="0.2">
      <c r="A16" t="s">
        <v>4</v>
      </c>
      <c r="B16" s="3">
        <v>4</v>
      </c>
      <c r="C16" s="3">
        <v>4</v>
      </c>
      <c r="D16" s="3">
        <v>3</v>
      </c>
      <c r="E16" s="3">
        <v>2.5</v>
      </c>
      <c r="F16" s="3">
        <v>3</v>
      </c>
      <c r="G16" s="3">
        <v>2.5</v>
      </c>
    </row>
    <row r="17" spans="1:10" x14ac:dyDescent="0.2">
      <c r="A17" t="s">
        <v>5</v>
      </c>
      <c r="B17" s="3">
        <v>4.5</v>
      </c>
      <c r="C17" s="3">
        <v>5</v>
      </c>
      <c r="D17" s="3">
        <v>3</v>
      </c>
      <c r="E17" s="3">
        <v>3.5</v>
      </c>
      <c r="F17" s="3">
        <v>2.5</v>
      </c>
      <c r="G17" s="3">
        <v>4</v>
      </c>
    </row>
    <row r="19" spans="1:10" x14ac:dyDescent="0.2">
      <c r="B19" t="s">
        <v>16</v>
      </c>
      <c r="C19" t="s">
        <v>17</v>
      </c>
      <c r="D19" t="s">
        <v>18</v>
      </c>
      <c r="E19" t="s">
        <v>19</v>
      </c>
    </row>
    <row r="20" spans="1:10" x14ac:dyDescent="0.2">
      <c r="A20" t="s">
        <v>10</v>
      </c>
      <c r="B20" s="2">
        <v>320000</v>
      </c>
      <c r="C20">
        <f t="shared" ref="C20:E25" si="0">B20*1.8</f>
        <v>576000</v>
      </c>
      <c r="D20">
        <f t="shared" si="0"/>
        <v>1036800</v>
      </c>
      <c r="E20">
        <f t="shared" si="0"/>
        <v>1866240</v>
      </c>
    </row>
    <row r="21" spans="1:10" x14ac:dyDescent="0.2">
      <c r="A21" t="s">
        <v>11</v>
      </c>
      <c r="B21" s="2">
        <v>200000</v>
      </c>
      <c r="C21">
        <f t="shared" si="0"/>
        <v>360000</v>
      </c>
      <c r="D21">
        <f t="shared" si="0"/>
        <v>648000</v>
      </c>
      <c r="E21">
        <f t="shared" si="0"/>
        <v>1166400</v>
      </c>
    </row>
    <row r="22" spans="1:10" x14ac:dyDescent="0.2">
      <c r="A22" t="s">
        <v>12</v>
      </c>
      <c r="B22" s="2">
        <v>160000</v>
      </c>
      <c r="C22">
        <f t="shared" si="0"/>
        <v>288000</v>
      </c>
      <c r="D22">
        <f t="shared" si="0"/>
        <v>518400</v>
      </c>
      <c r="E22">
        <f t="shared" si="0"/>
        <v>933120</v>
      </c>
    </row>
    <row r="23" spans="1:10" x14ac:dyDescent="0.2">
      <c r="A23" t="s">
        <v>13</v>
      </c>
      <c r="B23" s="2">
        <v>220000</v>
      </c>
      <c r="C23">
        <f t="shared" si="0"/>
        <v>396000</v>
      </c>
      <c r="D23">
        <f t="shared" si="0"/>
        <v>712800</v>
      </c>
      <c r="E23">
        <f t="shared" si="0"/>
        <v>1283040</v>
      </c>
    </row>
    <row r="24" spans="1:10" x14ac:dyDescent="0.2">
      <c r="A24" t="s">
        <v>14</v>
      </c>
      <c r="B24" s="2">
        <v>350000</v>
      </c>
      <c r="C24">
        <f t="shared" si="0"/>
        <v>630000</v>
      </c>
      <c r="D24">
        <f t="shared" si="0"/>
        <v>1134000</v>
      </c>
      <c r="E24">
        <f t="shared" si="0"/>
        <v>2041200</v>
      </c>
    </row>
    <row r="25" spans="1:10" x14ac:dyDescent="0.2">
      <c r="A25" t="s">
        <v>15</v>
      </c>
      <c r="B25" s="2">
        <v>175000</v>
      </c>
      <c r="C25">
        <f t="shared" si="0"/>
        <v>315000</v>
      </c>
      <c r="D25">
        <f t="shared" si="0"/>
        <v>567000</v>
      </c>
      <c r="E25">
        <f t="shared" si="0"/>
        <v>1020600</v>
      </c>
    </row>
    <row r="26" spans="1:10" x14ac:dyDescent="0.2">
      <c r="A26" t="s">
        <v>21</v>
      </c>
      <c r="B26" s="20">
        <f>SUM(B20:B25)</f>
        <v>1425000</v>
      </c>
      <c r="C26" s="20">
        <f>SUM(C20:C25)</f>
        <v>2565000</v>
      </c>
      <c r="D26" s="20">
        <f>SUM(D20:D25)</f>
        <v>4617000</v>
      </c>
      <c r="E26" s="20">
        <f>SUM(E20:E25)</f>
        <v>8310600</v>
      </c>
    </row>
    <row r="27" spans="1:10" x14ac:dyDescent="0.2">
      <c r="A27" t="s">
        <v>33</v>
      </c>
      <c r="B27" s="22">
        <f>E10+I10</f>
        <v>2000000</v>
      </c>
    </row>
    <row r="29" spans="1:10" x14ac:dyDescent="0.2">
      <c r="A29" s="18">
        <v>2007</v>
      </c>
      <c r="H29" s="2">
        <f>SUM(H31:H35)</f>
        <v>1424999.999999983</v>
      </c>
    </row>
    <row r="30" spans="1:10" x14ac:dyDescent="0.2">
      <c r="B30" s="5" t="s">
        <v>10</v>
      </c>
      <c r="C30" s="5" t="s">
        <v>11</v>
      </c>
      <c r="D30" s="5" t="s">
        <v>12</v>
      </c>
      <c r="E30" s="5" t="s">
        <v>13</v>
      </c>
      <c r="F30" s="5" t="s">
        <v>14</v>
      </c>
      <c r="G30" s="5" t="s">
        <v>15</v>
      </c>
      <c r="H30" s="5" t="s">
        <v>22</v>
      </c>
      <c r="J30" s="15" t="s">
        <v>25</v>
      </c>
    </row>
    <row r="31" spans="1:10" x14ac:dyDescent="0.2">
      <c r="A31" t="s">
        <v>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9">
        <f>SUM(B31:G31)</f>
        <v>0</v>
      </c>
      <c r="I31" s="27">
        <f>E5*D5+I5*H5</f>
        <v>0</v>
      </c>
      <c r="J31" s="16">
        <f>(475000+0.165*H31)*(E5+I5)</f>
        <v>0</v>
      </c>
    </row>
    <row r="32" spans="1:10" x14ac:dyDescent="0.2">
      <c r="A32" t="s">
        <v>2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9">
        <f>SUM(B32:G32)</f>
        <v>0</v>
      </c>
      <c r="I32" s="27">
        <f>E6*D6+I6*H6</f>
        <v>0</v>
      </c>
      <c r="J32" s="16">
        <f>(475000+0.165*H32)*(E6+I6)</f>
        <v>0</v>
      </c>
    </row>
    <row r="33" spans="1:10" x14ac:dyDescent="0.2">
      <c r="A33" t="s">
        <v>3</v>
      </c>
      <c r="B33" s="7">
        <v>320000</v>
      </c>
      <c r="C33" s="7">
        <v>200000</v>
      </c>
      <c r="D33" s="7">
        <v>160000</v>
      </c>
      <c r="E33" s="7">
        <v>220000</v>
      </c>
      <c r="F33" s="7">
        <v>350000</v>
      </c>
      <c r="G33" s="7">
        <v>174999.99999998303</v>
      </c>
      <c r="H33" s="9">
        <f>SUM(B33:G33)</f>
        <v>1424999.999999983</v>
      </c>
      <c r="I33" s="27">
        <f>E7*D7+I7*H7</f>
        <v>2000000</v>
      </c>
      <c r="J33" s="16">
        <f>(475000+0.165*H33)*(E7+I7)</f>
        <v>710124.99999999721</v>
      </c>
    </row>
    <row r="34" spans="1:10" x14ac:dyDescent="0.2">
      <c r="A34" t="s">
        <v>4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9">
        <f>SUM(B34:G34)</f>
        <v>0</v>
      </c>
      <c r="I34" s="27">
        <f>E8*D8+I8*H8</f>
        <v>0</v>
      </c>
      <c r="J34" s="16">
        <f>(475000+0.165*H34)*(E8+I8)</f>
        <v>0</v>
      </c>
    </row>
    <row r="35" spans="1:10" x14ac:dyDescent="0.2">
      <c r="A35" t="s">
        <v>5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9">
        <f>SUM(B35:G35)</f>
        <v>0</v>
      </c>
      <c r="I35" s="27">
        <f>E9*D9+I9*H9</f>
        <v>0</v>
      </c>
      <c r="J35" s="16">
        <f>(475000+0.165*H35)*(E9+I9)</f>
        <v>0</v>
      </c>
    </row>
    <row r="36" spans="1:10" x14ac:dyDescent="0.2">
      <c r="B36" s="9">
        <f t="shared" ref="B36:G36" si="1">SUM(B31:B35)</f>
        <v>320000</v>
      </c>
      <c r="C36" s="9">
        <f t="shared" si="1"/>
        <v>200000</v>
      </c>
      <c r="D36" s="9">
        <f t="shared" si="1"/>
        <v>160000</v>
      </c>
      <c r="E36" s="9">
        <f t="shared" si="1"/>
        <v>220000</v>
      </c>
      <c r="F36" s="9">
        <f t="shared" si="1"/>
        <v>350000</v>
      </c>
      <c r="G36" s="9">
        <f t="shared" si="1"/>
        <v>174999.99999998303</v>
      </c>
      <c r="H36" s="6"/>
      <c r="J36" s="16">
        <f>SUM(J31:J35)</f>
        <v>710124.99999999721</v>
      </c>
    </row>
    <row r="37" spans="1:10" x14ac:dyDescent="0.2">
      <c r="A37" s="23" t="s">
        <v>21</v>
      </c>
      <c r="B37" s="28">
        <v>320000</v>
      </c>
      <c r="C37" s="29">
        <v>200000</v>
      </c>
      <c r="D37" s="29">
        <v>160000</v>
      </c>
      <c r="E37" s="29">
        <v>220000</v>
      </c>
      <c r="F37" s="29">
        <v>350000</v>
      </c>
      <c r="G37" s="29">
        <v>175000</v>
      </c>
      <c r="H37" s="2"/>
    </row>
    <row r="38" spans="1:10" x14ac:dyDescent="0.2">
      <c r="A38" s="8">
        <f>SUM(B36:G36)</f>
        <v>1424999.999999983</v>
      </c>
    </row>
    <row r="40" spans="1:10" x14ac:dyDescent="0.2">
      <c r="A40" t="s">
        <v>23</v>
      </c>
      <c r="B40" s="32">
        <f>SUMPRODUCT(B31:G35,B13:G17)/4</f>
        <v>1108124.9999999851</v>
      </c>
    </row>
    <row r="41" spans="1:10" x14ac:dyDescent="0.2">
      <c r="A41" t="s">
        <v>24</v>
      </c>
      <c r="B41" s="16">
        <f>J36</f>
        <v>710124.99999999721</v>
      </c>
      <c r="E41" s="1"/>
    </row>
    <row r="42" spans="1:10" x14ac:dyDescent="0.2">
      <c r="A42" t="s">
        <v>27</v>
      </c>
      <c r="B42" s="13">
        <f>M10</f>
        <v>504999.99999999662</v>
      </c>
      <c r="E42" s="1"/>
    </row>
    <row r="43" spans="1:10" x14ac:dyDescent="0.2">
      <c r="A43" t="s">
        <v>26</v>
      </c>
      <c r="B43" s="17">
        <f>3*SUM(B36:G36)/4</f>
        <v>1068749.9999999872</v>
      </c>
    </row>
    <row r="44" spans="1:10" x14ac:dyDescent="0.2">
      <c r="E44" s="1"/>
    </row>
    <row r="45" spans="1:10" x14ac:dyDescent="0.2">
      <c r="A45" t="s">
        <v>30</v>
      </c>
      <c r="B45" s="10">
        <f>B40+B41+B42-B43</f>
        <v>1254499.9999999919</v>
      </c>
      <c r="C45" s="1"/>
      <c r="D45" s="1"/>
      <c r="E45" s="1"/>
    </row>
  </sheetData>
  <mergeCells count="1">
    <mergeCell ref="K3:M3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80"/>
  <sheetViews>
    <sheetView workbookViewId="0">
      <selection activeCell="H1" sqref="H1"/>
    </sheetView>
  </sheetViews>
  <sheetFormatPr defaultRowHeight="12.75" x14ac:dyDescent="0.2"/>
  <cols>
    <col min="1" max="1" width="17.140625" customWidth="1"/>
    <col min="2" max="2" width="13.42578125" customWidth="1"/>
    <col min="3" max="3" width="13.28515625" customWidth="1"/>
    <col min="4" max="4" width="12.85546875" customWidth="1"/>
    <col min="5" max="5" width="13.28515625" customWidth="1"/>
    <col min="6" max="6" width="11.140625" customWidth="1"/>
    <col min="7" max="7" width="12.7109375" customWidth="1"/>
    <col min="8" max="8" width="13.140625" customWidth="1"/>
    <col min="9" max="9" width="12.28515625" customWidth="1"/>
    <col min="10" max="10" width="13.5703125" customWidth="1"/>
    <col min="11" max="11" width="11.140625" bestFit="1" customWidth="1"/>
    <col min="12" max="12" width="12.42578125" customWidth="1"/>
    <col min="13" max="13" width="12.7109375" bestFit="1" customWidth="1"/>
  </cols>
  <sheetData>
    <row r="3" spans="1:13" x14ac:dyDescent="0.2">
      <c r="B3" t="s">
        <v>8</v>
      </c>
      <c r="F3" t="s">
        <v>9</v>
      </c>
      <c r="K3" s="46" t="s">
        <v>29</v>
      </c>
      <c r="L3" s="46"/>
      <c r="M3" s="46"/>
    </row>
    <row r="4" spans="1:13" x14ac:dyDescent="0.2">
      <c r="A4" t="s">
        <v>0</v>
      </c>
      <c r="B4" t="s">
        <v>6</v>
      </c>
      <c r="C4" t="s">
        <v>7</v>
      </c>
      <c r="D4" t="s">
        <v>20</v>
      </c>
      <c r="E4" t="s">
        <v>31</v>
      </c>
      <c r="F4" t="s">
        <v>6</v>
      </c>
      <c r="G4" t="s">
        <v>7</v>
      </c>
      <c r="H4" t="s">
        <v>20</v>
      </c>
      <c r="I4" t="s">
        <v>32</v>
      </c>
      <c r="K4" s="14" t="s">
        <v>6</v>
      </c>
      <c r="L4" s="11" t="s">
        <v>7</v>
      </c>
      <c r="M4" s="11" t="s">
        <v>28</v>
      </c>
    </row>
    <row r="5" spans="1:13" x14ac:dyDescent="0.2">
      <c r="A5" t="s">
        <v>1</v>
      </c>
      <c r="B5" s="4">
        <v>300000</v>
      </c>
      <c r="C5" s="5">
        <v>0.2</v>
      </c>
      <c r="D5" s="24">
        <v>2000000</v>
      </c>
      <c r="E5" s="21">
        <v>1</v>
      </c>
      <c r="F5" s="4">
        <v>500000</v>
      </c>
      <c r="G5" s="5">
        <v>0.2</v>
      </c>
      <c r="H5" s="25">
        <v>4000000</v>
      </c>
      <c r="I5" s="21">
        <v>0</v>
      </c>
      <c r="K5" s="31">
        <f>E5*B5+I5*F5</f>
        <v>300000</v>
      </c>
      <c r="L5" s="12">
        <f>0.2*H31</f>
        <v>187200</v>
      </c>
      <c r="M5" s="13">
        <f>L5+K5</f>
        <v>487200</v>
      </c>
    </row>
    <row r="6" spans="1:13" x14ac:dyDescent="0.2">
      <c r="A6" t="s">
        <v>2</v>
      </c>
      <c r="B6" s="4">
        <v>250000</v>
      </c>
      <c r="C6" s="5">
        <v>0.2</v>
      </c>
      <c r="D6" s="24">
        <v>2000000</v>
      </c>
      <c r="E6" s="21">
        <v>0</v>
      </c>
      <c r="F6" s="4">
        <v>420000</v>
      </c>
      <c r="G6" s="5">
        <v>0.2</v>
      </c>
      <c r="H6" s="25">
        <v>4000000</v>
      </c>
      <c r="I6" s="21">
        <v>0</v>
      </c>
      <c r="K6" s="31">
        <f>E6*B6+I6*F6</f>
        <v>0</v>
      </c>
      <c r="L6" s="12">
        <f>0.2*H32</f>
        <v>-2.2502924478344223E-8</v>
      </c>
      <c r="M6" s="13">
        <f>L6+K6</f>
        <v>-2.2502924478344223E-8</v>
      </c>
    </row>
    <row r="7" spans="1:13" x14ac:dyDescent="0.2">
      <c r="A7" t="s">
        <v>3</v>
      </c>
      <c r="B7" s="4">
        <v>220000</v>
      </c>
      <c r="C7" s="5">
        <v>0.2</v>
      </c>
      <c r="D7" s="24">
        <v>2000000</v>
      </c>
      <c r="E7" s="21">
        <v>1</v>
      </c>
      <c r="F7" s="4">
        <v>375000</v>
      </c>
      <c r="G7" s="5">
        <v>0.2</v>
      </c>
      <c r="H7" s="25">
        <v>4000000</v>
      </c>
      <c r="I7" s="21">
        <v>0</v>
      </c>
      <c r="K7" s="31">
        <f>E7*B7+I7*F7</f>
        <v>220000</v>
      </c>
      <c r="L7" s="12">
        <f>0.2*H33</f>
        <v>325800.00000500458</v>
      </c>
      <c r="M7" s="13">
        <f>L7+K7</f>
        <v>545800.00000500458</v>
      </c>
    </row>
    <row r="8" spans="1:13" x14ac:dyDescent="0.2">
      <c r="A8" t="s">
        <v>4</v>
      </c>
      <c r="B8" s="4">
        <v>220000</v>
      </c>
      <c r="C8" s="5">
        <v>0.2</v>
      </c>
      <c r="D8" s="24">
        <v>2000000</v>
      </c>
      <c r="E8" s="21">
        <v>0</v>
      </c>
      <c r="F8" s="4">
        <v>375000</v>
      </c>
      <c r="G8" s="5">
        <v>0.2</v>
      </c>
      <c r="H8" s="25">
        <v>4000000</v>
      </c>
      <c r="I8" s="21">
        <v>0</v>
      </c>
      <c r="K8" s="31">
        <f>E8*B8+I8*F8</f>
        <v>0</v>
      </c>
      <c r="L8" s="12">
        <f>0.2*H34</f>
        <v>0</v>
      </c>
      <c r="M8" s="13">
        <f>L8+K8</f>
        <v>0</v>
      </c>
    </row>
    <row r="9" spans="1:13" x14ac:dyDescent="0.2">
      <c r="A9" t="s">
        <v>5</v>
      </c>
      <c r="B9" s="4">
        <v>240000</v>
      </c>
      <c r="C9" s="5">
        <v>0.2</v>
      </c>
      <c r="D9" s="24">
        <v>2000000</v>
      </c>
      <c r="E9" s="21">
        <v>0</v>
      </c>
      <c r="F9" s="4">
        <v>400000</v>
      </c>
      <c r="G9" s="5">
        <v>0.2</v>
      </c>
      <c r="H9" s="25">
        <v>4000000</v>
      </c>
      <c r="I9" s="21">
        <v>0</v>
      </c>
      <c r="K9" s="31">
        <f>E9*B9+I9*F9</f>
        <v>0</v>
      </c>
      <c r="L9" s="12">
        <f>0.2*H35</f>
        <v>-1.6484255168331052E-8</v>
      </c>
      <c r="M9" s="13">
        <f>L9+K9</f>
        <v>-1.6484255168331052E-8</v>
      </c>
    </row>
    <row r="10" spans="1:13" x14ac:dyDescent="0.2">
      <c r="D10" s="26">
        <f>SUM(D5:D9)</f>
        <v>10000000</v>
      </c>
      <c r="E10" s="23">
        <f>SUMPRODUCT(D5:D9,E5:E9)</f>
        <v>4000000</v>
      </c>
      <c r="H10" s="26">
        <f>SUM(H5:H9)</f>
        <v>20000000</v>
      </c>
      <c r="I10" s="23">
        <f>SUMPRODUCT(H5:H9,I5:I9)</f>
        <v>0</v>
      </c>
      <c r="L10" s="19"/>
      <c r="M10" s="30">
        <f>SUM(M5:M9)</f>
        <v>1033000.0000049656</v>
      </c>
    </row>
    <row r="11" spans="1:13" x14ac:dyDescent="0.2">
      <c r="L11" s="19"/>
    </row>
    <row r="12" spans="1:13" x14ac:dyDescent="0.2">
      <c r="B12" t="s">
        <v>10</v>
      </c>
      <c r="C12" t="s">
        <v>11</v>
      </c>
      <c r="D12" t="s">
        <v>12</v>
      </c>
      <c r="E12" t="s">
        <v>13</v>
      </c>
      <c r="F12" t="s">
        <v>14</v>
      </c>
      <c r="G12" t="s">
        <v>15</v>
      </c>
    </row>
    <row r="13" spans="1:13" x14ac:dyDescent="0.2">
      <c r="A13" t="s">
        <v>1</v>
      </c>
      <c r="B13" s="3">
        <v>2</v>
      </c>
      <c r="C13" s="3">
        <v>2.5</v>
      </c>
      <c r="D13" s="3">
        <v>3.5</v>
      </c>
      <c r="E13" s="3">
        <v>4</v>
      </c>
      <c r="F13" s="3">
        <v>5</v>
      </c>
      <c r="G13" s="3">
        <v>5.5</v>
      </c>
    </row>
    <row r="14" spans="1:13" x14ac:dyDescent="0.2">
      <c r="A14" t="s">
        <v>2</v>
      </c>
      <c r="B14" s="3">
        <v>2.5</v>
      </c>
      <c r="C14" s="3">
        <v>2.5</v>
      </c>
      <c r="D14" s="3">
        <v>2.5</v>
      </c>
      <c r="E14" s="3">
        <v>3</v>
      </c>
      <c r="F14" s="3">
        <v>4</v>
      </c>
      <c r="G14" s="3">
        <v>4.5</v>
      </c>
    </row>
    <row r="15" spans="1:13" x14ac:dyDescent="0.2">
      <c r="A15" t="s">
        <v>3</v>
      </c>
      <c r="B15" s="3">
        <v>3.5</v>
      </c>
      <c r="C15" s="3">
        <v>3.5</v>
      </c>
      <c r="D15" s="3">
        <v>2.5</v>
      </c>
      <c r="E15" s="3">
        <v>2.5</v>
      </c>
      <c r="F15" s="3">
        <v>3</v>
      </c>
      <c r="G15" s="3">
        <v>3.5</v>
      </c>
    </row>
    <row r="16" spans="1:13" x14ac:dyDescent="0.2">
      <c r="A16" t="s">
        <v>4</v>
      </c>
      <c r="B16" s="3">
        <v>4</v>
      </c>
      <c r="C16" s="3">
        <v>4</v>
      </c>
      <c r="D16" s="3">
        <v>3</v>
      </c>
      <c r="E16" s="3">
        <v>2.5</v>
      </c>
      <c r="F16" s="3">
        <v>3</v>
      </c>
      <c r="G16" s="3">
        <v>2.5</v>
      </c>
    </row>
    <row r="17" spans="1:10" x14ac:dyDescent="0.2">
      <c r="A17" t="s">
        <v>5</v>
      </c>
      <c r="B17" s="3">
        <v>4.5</v>
      </c>
      <c r="C17" s="3">
        <v>5</v>
      </c>
      <c r="D17" s="3">
        <v>3</v>
      </c>
      <c r="E17" s="3">
        <v>3.5</v>
      </c>
      <c r="F17" s="3">
        <v>2.5</v>
      </c>
      <c r="G17" s="3">
        <v>4</v>
      </c>
    </row>
    <row r="19" spans="1:10" x14ac:dyDescent="0.2">
      <c r="B19" t="s">
        <v>16</v>
      </c>
      <c r="C19" t="s">
        <v>17</v>
      </c>
      <c r="D19" t="s">
        <v>18</v>
      </c>
      <c r="E19" t="s">
        <v>19</v>
      </c>
    </row>
    <row r="20" spans="1:10" x14ac:dyDescent="0.2">
      <c r="A20" t="s">
        <v>10</v>
      </c>
      <c r="B20" s="2">
        <v>320000</v>
      </c>
      <c r="C20">
        <f t="shared" ref="C20:E25" si="0">B20*1.8</f>
        <v>576000</v>
      </c>
      <c r="D20">
        <f t="shared" si="0"/>
        <v>1036800</v>
      </c>
      <c r="E20">
        <f t="shared" si="0"/>
        <v>1866240</v>
      </c>
    </row>
    <row r="21" spans="1:10" x14ac:dyDescent="0.2">
      <c r="A21" t="s">
        <v>11</v>
      </c>
      <c r="B21" s="2">
        <v>200000</v>
      </c>
      <c r="C21">
        <f t="shared" si="0"/>
        <v>360000</v>
      </c>
      <c r="D21">
        <f t="shared" si="0"/>
        <v>648000</v>
      </c>
      <c r="E21">
        <f t="shared" si="0"/>
        <v>1166400</v>
      </c>
    </row>
    <row r="22" spans="1:10" x14ac:dyDescent="0.2">
      <c r="A22" t="s">
        <v>12</v>
      </c>
      <c r="B22" s="2">
        <v>160000</v>
      </c>
      <c r="C22">
        <f t="shared" si="0"/>
        <v>288000</v>
      </c>
      <c r="D22">
        <f t="shared" si="0"/>
        <v>518400</v>
      </c>
      <c r="E22">
        <f t="shared" si="0"/>
        <v>933120</v>
      </c>
    </row>
    <row r="23" spans="1:10" x14ac:dyDescent="0.2">
      <c r="A23" t="s">
        <v>13</v>
      </c>
      <c r="B23" s="2">
        <v>220000</v>
      </c>
      <c r="C23">
        <f t="shared" si="0"/>
        <v>396000</v>
      </c>
      <c r="D23">
        <f t="shared" si="0"/>
        <v>712800</v>
      </c>
      <c r="E23">
        <f t="shared" si="0"/>
        <v>1283040</v>
      </c>
    </row>
    <row r="24" spans="1:10" x14ac:dyDescent="0.2">
      <c r="A24" t="s">
        <v>14</v>
      </c>
      <c r="B24" s="2">
        <v>350000</v>
      </c>
      <c r="C24">
        <f t="shared" si="0"/>
        <v>630000</v>
      </c>
      <c r="D24">
        <f t="shared" si="0"/>
        <v>1134000</v>
      </c>
      <c r="E24">
        <f t="shared" si="0"/>
        <v>2041200</v>
      </c>
    </row>
    <row r="25" spans="1:10" x14ac:dyDescent="0.2">
      <c r="A25" t="s">
        <v>15</v>
      </c>
      <c r="B25" s="2">
        <v>175000</v>
      </c>
      <c r="C25">
        <f t="shared" si="0"/>
        <v>315000</v>
      </c>
      <c r="D25">
        <f t="shared" si="0"/>
        <v>567000</v>
      </c>
      <c r="E25">
        <f t="shared" si="0"/>
        <v>1020600</v>
      </c>
    </row>
    <row r="26" spans="1:10" x14ac:dyDescent="0.2">
      <c r="A26" t="s">
        <v>21</v>
      </c>
      <c r="B26" s="20">
        <f>SUM(B20:B25)</f>
        <v>1425000</v>
      </c>
      <c r="C26" s="20">
        <f>SUM(C20:C25)</f>
        <v>2565000</v>
      </c>
      <c r="D26" s="20">
        <f>SUM(D20:D25)</f>
        <v>4617000</v>
      </c>
      <c r="E26" s="20">
        <f>SUM(E20:E25)</f>
        <v>8310600</v>
      </c>
    </row>
    <row r="27" spans="1:10" x14ac:dyDescent="0.2">
      <c r="A27" t="s">
        <v>33</v>
      </c>
      <c r="C27" s="22">
        <f>E10+I10</f>
        <v>4000000</v>
      </c>
    </row>
    <row r="29" spans="1:10" x14ac:dyDescent="0.2">
      <c r="A29" s="18">
        <v>2008</v>
      </c>
      <c r="H29" s="2">
        <f>SUM(H31:H35)</f>
        <v>2565000.0000248277</v>
      </c>
    </row>
    <row r="30" spans="1:10" x14ac:dyDescent="0.2">
      <c r="B30" s="5" t="s">
        <v>10</v>
      </c>
      <c r="C30" s="5" t="s">
        <v>11</v>
      </c>
      <c r="D30" s="5" t="s">
        <v>12</v>
      </c>
      <c r="E30" s="5" t="s">
        <v>13</v>
      </c>
      <c r="F30" s="5" t="s">
        <v>14</v>
      </c>
      <c r="G30" s="5" t="s">
        <v>15</v>
      </c>
      <c r="H30" s="5" t="s">
        <v>22</v>
      </c>
      <c r="J30" s="15" t="s">
        <v>25</v>
      </c>
    </row>
    <row r="31" spans="1:10" x14ac:dyDescent="0.2">
      <c r="A31" t="s">
        <v>1</v>
      </c>
      <c r="B31" s="7">
        <v>576000</v>
      </c>
      <c r="C31" s="7">
        <v>360000</v>
      </c>
      <c r="D31" s="7">
        <v>0</v>
      </c>
      <c r="E31" s="7">
        <v>0</v>
      </c>
      <c r="F31" s="7">
        <v>0</v>
      </c>
      <c r="G31" s="7">
        <v>0</v>
      </c>
      <c r="H31" s="9">
        <f>SUM(B31:G31)</f>
        <v>936000</v>
      </c>
      <c r="I31" s="27">
        <f>E5*D5+I5*H5</f>
        <v>2000000</v>
      </c>
      <c r="J31" s="16">
        <f>E5*(475000+0.165*H31)+I5*(475000+0.165*H31)</f>
        <v>629440</v>
      </c>
    </row>
    <row r="32" spans="1:10" x14ac:dyDescent="0.2">
      <c r="A32" t="s">
        <v>2</v>
      </c>
      <c r="B32" s="7">
        <v>1.2274804269228644E-7</v>
      </c>
      <c r="C32" s="7">
        <v>1.5366009395252765E-7</v>
      </c>
      <c r="D32" s="7">
        <v>6.0926314908293732E-8</v>
      </c>
      <c r="E32" s="7">
        <v>3.0824961417645864E-8</v>
      </c>
      <c r="F32" s="7">
        <v>0</v>
      </c>
      <c r="G32" s="7">
        <v>-4.8067403536247478E-7</v>
      </c>
      <c r="H32" s="9">
        <f>SUM(B32:G32)</f>
        <v>-1.1251462239172111E-7</v>
      </c>
      <c r="I32" s="27">
        <f>E6*D6+I6*H6</f>
        <v>0</v>
      </c>
      <c r="J32" s="16">
        <f>E6*(475000+0.165*H32)+I6*(475000+0.165*H32)</f>
        <v>0</v>
      </c>
    </row>
    <row r="33" spans="1:13" x14ac:dyDescent="0.2">
      <c r="A33" t="s">
        <v>3</v>
      </c>
      <c r="B33" s="7">
        <v>0</v>
      </c>
      <c r="C33" s="7">
        <v>2.5022699603139701E-5</v>
      </c>
      <c r="D33" s="7">
        <v>288000</v>
      </c>
      <c r="E33" s="7">
        <v>396000</v>
      </c>
      <c r="F33" s="7">
        <v>630000</v>
      </c>
      <c r="G33" s="7">
        <v>315000</v>
      </c>
      <c r="H33" s="9">
        <f>SUM(B33:G33)</f>
        <v>1629000.0000250228</v>
      </c>
      <c r="I33" s="27">
        <f>E7*D7+I7*H7</f>
        <v>2000000</v>
      </c>
      <c r="J33" s="16">
        <f>E7*(475000+0.165*H33)+I7*(475000+0.165*H33)</f>
        <v>743785.00000412879</v>
      </c>
    </row>
    <row r="34" spans="1:13" x14ac:dyDescent="0.2">
      <c r="A34" t="s">
        <v>4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9">
        <f>SUM(B34:G34)</f>
        <v>0</v>
      </c>
      <c r="I34" s="27">
        <f>E8*D8+I8*H8</f>
        <v>0</v>
      </c>
      <c r="J34" s="16">
        <f>E8*(475000+0.165*H34)+I8*(475000+0.165*H34)</f>
        <v>0</v>
      </c>
    </row>
    <row r="35" spans="1:13" x14ac:dyDescent="0.2">
      <c r="A35" t="s">
        <v>5</v>
      </c>
      <c r="B35" s="7">
        <v>0</v>
      </c>
      <c r="C35" s="7">
        <v>0</v>
      </c>
      <c r="D35" s="7">
        <v>7.3962180816210505E-10</v>
      </c>
      <c r="E35" s="7">
        <v>0</v>
      </c>
      <c r="F35" s="7">
        <v>6.3316920157544182E-8</v>
      </c>
      <c r="G35" s="7">
        <v>-1.4647781780736154E-7</v>
      </c>
      <c r="H35" s="9">
        <f>SUM(B35:G35)</f>
        <v>-8.2421275841655253E-8</v>
      </c>
      <c r="I35" s="27">
        <f>E9*D9+I9*H9</f>
        <v>0</v>
      </c>
      <c r="J35" s="16">
        <f>E9*(475000+0.165*H35)+I9*(475000+0.165*H35)</f>
        <v>0</v>
      </c>
    </row>
    <row r="36" spans="1:13" x14ac:dyDescent="0.2">
      <c r="B36" s="9">
        <f t="shared" ref="B36:G36" si="1">SUM(B31:B35)</f>
        <v>576000.0000001227</v>
      </c>
      <c r="C36" s="9">
        <f t="shared" si="1"/>
        <v>360000.00002517638</v>
      </c>
      <c r="D36" s="9">
        <f t="shared" si="1"/>
        <v>288000.0000000617</v>
      </c>
      <c r="E36" s="9">
        <f t="shared" si="1"/>
        <v>396000.00000003085</v>
      </c>
      <c r="F36" s="9">
        <f t="shared" si="1"/>
        <v>630000.00000006333</v>
      </c>
      <c r="G36" s="9">
        <f t="shared" si="1"/>
        <v>314999.99999937287</v>
      </c>
      <c r="H36" s="6"/>
      <c r="J36" s="16">
        <f>SUM(J31:J35)</f>
        <v>1373225.0000041288</v>
      </c>
    </row>
    <row r="37" spans="1:13" x14ac:dyDescent="0.2">
      <c r="A37" s="23" t="s">
        <v>21</v>
      </c>
      <c r="B37" s="28">
        <v>576000</v>
      </c>
      <c r="C37" s="29">
        <v>360000</v>
      </c>
      <c r="D37" s="29">
        <v>288000</v>
      </c>
      <c r="E37" s="29">
        <v>396000</v>
      </c>
      <c r="F37" s="29">
        <v>630000</v>
      </c>
      <c r="G37" s="29">
        <v>315000</v>
      </c>
      <c r="H37" s="2"/>
    </row>
    <row r="38" spans="1:13" x14ac:dyDescent="0.2">
      <c r="A38" s="8">
        <f>SUM(B36:G36)</f>
        <v>2565000.0000248277</v>
      </c>
    </row>
    <row r="39" spans="1:13" x14ac:dyDescent="0.2">
      <c r="D39" s="37"/>
      <c r="E39" s="37"/>
      <c r="F39" s="37"/>
      <c r="G39" s="37"/>
      <c r="H39" s="37"/>
      <c r="I39" s="37"/>
      <c r="J39" s="37"/>
      <c r="K39" s="37"/>
      <c r="L39" s="37"/>
      <c r="M39" s="37"/>
    </row>
    <row r="40" spans="1:13" x14ac:dyDescent="0.2">
      <c r="A40" t="s">
        <v>23</v>
      </c>
      <c r="B40" s="32">
        <f>SUMPRODUCT(B31:G35,B13:G17)/4</f>
        <v>1688625.0000214817</v>
      </c>
      <c r="D40" s="37"/>
      <c r="E40" s="38"/>
      <c r="F40" s="37"/>
      <c r="G40" s="37"/>
      <c r="H40" s="38"/>
      <c r="I40" s="37"/>
      <c r="J40" s="37"/>
      <c r="K40" s="37"/>
      <c r="L40" s="37"/>
      <c r="M40" s="37"/>
    </row>
    <row r="41" spans="1:13" x14ac:dyDescent="0.2">
      <c r="A41" t="s">
        <v>24</v>
      </c>
      <c r="B41" s="16">
        <f>J36</f>
        <v>1373225.0000041288</v>
      </c>
      <c r="D41" s="37"/>
      <c r="E41" s="38"/>
      <c r="F41" s="37"/>
      <c r="G41" s="37"/>
      <c r="H41" s="38"/>
      <c r="I41" s="37"/>
      <c r="J41" s="37"/>
      <c r="K41" s="37"/>
      <c r="L41" s="37"/>
      <c r="M41" s="37"/>
    </row>
    <row r="42" spans="1:13" x14ac:dyDescent="0.2">
      <c r="A42" t="s">
        <v>27</v>
      </c>
      <c r="B42" s="13">
        <f>M10</f>
        <v>1033000.0000049656</v>
      </c>
      <c r="D42" s="37"/>
      <c r="E42" s="38"/>
      <c r="F42" s="37"/>
      <c r="G42" s="37"/>
      <c r="H42" s="38"/>
      <c r="I42" s="37"/>
      <c r="J42" s="37"/>
      <c r="K42" s="37"/>
      <c r="L42" s="37"/>
      <c r="M42" s="37"/>
    </row>
    <row r="43" spans="1:13" x14ac:dyDescent="0.2">
      <c r="A43" t="s">
        <v>26</v>
      </c>
      <c r="B43" s="17">
        <f>3*SUM(B36:G36)/4</f>
        <v>1923750.0000186209</v>
      </c>
      <c r="D43" s="37"/>
      <c r="E43" s="38"/>
      <c r="F43" s="37"/>
      <c r="G43" s="37"/>
      <c r="H43" s="38"/>
      <c r="I43" s="37"/>
      <c r="J43" s="37"/>
      <c r="K43" s="37"/>
      <c r="L43" s="37"/>
      <c r="M43" s="37"/>
    </row>
    <row r="44" spans="1:13" x14ac:dyDescent="0.2">
      <c r="D44" s="37"/>
      <c r="E44" s="37"/>
      <c r="F44" s="37"/>
      <c r="G44" s="37"/>
      <c r="H44" s="37"/>
      <c r="I44" s="37"/>
      <c r="J44" s="37"/>
      <c r="K44" s="37"/>
      <c r="L44" s="37"/>
      <c r="M44" s="37"/>
    </row>
    <row r="45" spans="1:13" x14ac:dyDescent="0.2">
      <c r="A45" t="s">
        <v>30</v>
      </c>
      <c r="B45" s="10">
        <f>B40+B41+B42-B43</f>
        <v>2171100.0000119554</v>
      </c>
      <c r="D45" s="37"/>
      <c r="E45" s="39"/>
      <c r="F45" s="37"/>
      <c r="G45" s="37"/>
      <c r="H45" s="39"/>
      <c r="I45" s="37"/>
      <c r="J45" s="37"/>
      <c r="K45" s="37"/>
      <c r="L45" s="37"/>
      <c r="M45" s="37"/>
    </row>
    <row r="46" spans="1:13" x14ac:dyDescent="0.2">
      <c r="D46" s="37"/>
      <c r="E46" s="37"/>
      <c r="F46" s="37"/>
      <c r="G46" s="37"/>
      <c r="H46" s="37"/>
      <c r="I46" s="37"/>
      <c r="J46" s="37"/>
      <c r="K46" s="37"/>
      <c r="L46" s="37"/>
      <c r="M46" s="37"/>
    </row>
    <row r="47" spans="1:13" x14ac:dyDescent="0.2">
      <c r="D47" s="37"/>
      <c r="E47" s="37"/>
      <c r="F47" s="37"/>
      <c r="G47" s="37"/>
      <c r="H47" s="37"/>
      <c r="I47" s="37"/>
      <c r="J47" s="37"/>
      <c r="K47" s="37"/>
      <c r="L47" s="37"/>
      <c r="M47" s="37"/>
    </row>
    <row r="48" spans="1:13" x14ac:dyDescent="0.2">
      <c r="D48" s="37"/>
      <c r="E48" s="37"/>
      <c r="F48" s="37"/>
      <c r="G48" s="37"/>
      <c r="H48" s="37"/>
      <c r="I48" s="37"/>
      <c r="J48" s="37"/>
      <c r="K48" s="37"/>
      <c r="L48" s="37"/>
      <c r="M48" s="37"/>
    </row>
    <row r="49" spans="4:13" x14ac:dyDescent="0.2">
      <c r="D49" s="37"/>
      <c r="E49" s="38"/>
      <c r="F49" s="37"/>
      <c r="G49" s="37"/>
      <c r="H49" s="37"/>
      <c r="I49" s="37"/>
      <c r="J49" s="37"/>
      <c r="K49" s="37"/>
      <c r="L49" s="37"/>
      <c r="M49" s="37"/>
    </row>
    <row r="50" spans="4:13" x14ac:dyDescent="0.2">
      <c r="D50" s="37"/>
      <c r="E50" s="38"/>
      <c r="F50" s="37"/>
      <c r="G50" s="37"/>
      <c r="H50" s="37"/>
      <c r="I50" s="37"/>
      <c r="J50" s="37"/>
      <c r="K50" s="37"/>
      <c r="L50" s="37"/>
      <c r="M50" s="37"/>
    </row>
    <row r="51" spans="4:13" x14ac:dyDescent="0.2">
      <c r="D51" s="37"/>
      <c r="E51" s="38"/>
      <c r="F51" s="37"/>
      <c r="G51" s="37"/>
      <c r="H51" s="37"/>
      <c r="I51" s="37"/>
      <c r="J51" s="37"/>
      <c r="K51" s="37"/>
      <c r="L51" s="37"/>
      <c r="M51" s="37"/>
    </row>
    <row r="52" spans="4:13" x14ac:dyDescent="0.2">
      <c r="D52" s="37"/>
      <c r="E52" s="38"/>
      <c r="F52" s="37"/>
      <c r="G52" s="37"/>
      <c r="H52" s="37"/>
      <c r="I52" s="37"/>
      <c r="J52" s="37"/>
      <c r="K52" s="37"/>
      <c r="L52" s="37"/>
      <c r="M52" s="37"/>
    </row>
    <row r="53" spans="4:13" x14ac:dyDescent="0.2">
      <c r="D53" s="37"/>
      <c r="E53" s="37"/>
      <c r="F53" s="37"/>
      <c r="G53" s="37"/>
      <c r="H53" s="37"/>
      <c r="I53" s="37"/>
      <c r="J53" s="37"/>
      <c r="K53" s="37"/>
      <c r="L53" s="37"/>
      <c r="M53" s="37"/>
    </row>
    <row r="54" spans="4:13" x14ac:dyDescent="0.2">
      <c r="D54" s="37"/>
      <c r="E54" s="39"/>
      <c r="F54" s="37"/>
      <c r="G54" s="37"/>
      <c r="H54" s="37"/>
      <c r="I54" s="37"/>
      <c r="J54" s="37"/>
      <c r="K54" s="37"/>
      <c r="L54" s="37"/>
      <c r="M54" s="37"/>
    </row>
    <row r="55" spans="4:13" x14ac:dyDescent="0.2">
      <c r="D55" s="37"/>
      <c r="E55" s="37"/>
      <c r="F55" s="37"/>
      <c r="G55" s="37"/>
      <c r="H55" s="37"/>
      <c r="I55" s="37"/>
      <c r="J55" s="37"/>
      <c r="K55" s="37"/>
      <c r="L55" s="37"/>
      <c r="M55" s="37"/>
    </row>
    <row r="56" spans="4:13" x14ac:dyDescent="0.2">
      <c r="D56" s="37"/>
      <c r="E56" s="37"/>
      <c r="F56" s="37"/>
      <c r="G56" s="37"/>
      <c r="H56" s="37"/>
      <c r="I56" s="37"/>
      <c r="J56" s="37"/>
      <c r="K56" s="37"/>
      <c r="L56" s="37"/>
      <c r="M56" s="37"/>
    </row>
    <row r="57" spans="4:13" x14ac:dyDescent="0.2">
      <c r="D57" s="37"/>
      <c r="E57" s="37"/>
      <c r="F57" s="37"/>
      <c r="G57" s="37"/>
      <c r="H57" s="37"/>
      <c r="I57" s="37"/>
      <c r="J57" s="37"/>
      <c r="K57" s="37"/>
      <c r="L57" s="37"/>
      <c r="M57" s="37"/>
    </row>
    <row r="58" spans="4:13" x14ac:dyDescent="0.2">
      <c r="D58" s="37"/>
      <c r="E58" s="37"/>
      <c r="F58" s="37"/>
      <c r="G58" s="37"/>
      <c r="H58" s="37"/>
      <c r="I58" s="37"/>
      <c r="J58" s="37"/>
      <c r="K58" s="37"/>
      <c r="L58" s="37"/>
      <c r="M58" s="37"/>
    </row>
    <row r="59" spans="4:13" x14ac:dyDescent="0.2">
      <c r="D59" s="37"/>
      <c r="E59" s="37"/>
      <c r="F59" s="37"/>
      <c r="G59" s="37"/>
      <c r="H59" s="37"/>
      <c r="I59" s="37"/>
      <c r="J59" s="37"/>
      <c r="K59" s="37"/>
      <c r="L59" s="37"/>
      <c r="M59" s="37"/>
    </row>
    <row r="60" spans="4:13" x14ac:dyDescent="0.2">
      <c r="D60" s="37"/>
      <c r="E60" s="37"/>
      <c r="F60" s="37"/>
      <c r="G60" s="37"/>
      <c r="H60" s="37"/>
      <c r="I60" s="37"/>
      <c r="J60" s="37"/>
      <c r="K60" s="37"/>
      <c r="L60" s="37"/>
      <c r="M60" s="37"/>
    </row>
    <row r="61" spans="4:13" x14ac:dyDescent="0.2">
      <c r="D61" s="37"/>
      <c r="E61" s="37"/>
      <c r="F61" s="37"/>
      <c r="G61" s="37"/>
      <c r="H61" s="37"/>
      <c r="I61" s="37"/>
      <c r="J61" s="37"/>
      <c r="K61" s="37"/>
      <c r="L61" s="37"/>
      <c r="M61" s="37"/>
    </row>
    <row r="62" spans="4:13" x14ac:dyDescent="0.2">
      <c r="D62" s="37"/>
      <c r="E62" s="37"/>
      <c r="F62" s="37"/>
      <c r="G62" s="37"/>
      <c r="H62" s="37"/>
      <c r="I62" s="37"/>
      <c r="J62" s="37"/>
      <c r="K62" s="37"/>
      <c r="L62" s="37"/>
      <c r="M62" s="37"/>
    </row>
    <row r="63" spans="4:13" x14ac:dyDescent="0.2">
      <c r="D63" s="37"/>
      <c r="E63" s="37"/>
      <c r="F63" s="37"/>
      <c r="G63" s="37"/>
      <c r="H63" s="37"/>
      <c r="I63" s="37"/>
      <c r="J63" s="37"/>
      <c r="K63" s="37"/>
      <c r="L63" s="37"/>
      <c r="M63" s="37"/>
    </row>
    <row r="64" spans="4:13" x14ac:dyDescent="0.2">
      <c r="D64" s="37"/>
      <c r="E64" s="37"/>
      <c r="F64" s="37"/>
      <c r="G64" s="37"/>
      <c r="H64" s="37"/>
      <c r="I64" s="37"/>
      <c r="J64" s="37"/>
      <c r="K64" s="37"/>
      <c r="L64" s="37"/>
      <c r="M64" s="37"/>
    </row>
    <row r="65" spans="4:13" x14ac:dyDescent="0.2">
      <c r="D65" s="37"/>
      <c r="E65" s="37"/>
      <c r="F65" s="37"/>
      <c r="G65" s="37"/>
      <c r="H65" s="37"/>
      <c r="I65" s="37"/>
      <c r="J65" s="37"/>
      <c r="K65" s="37"/>
      <c r="L65" s="37"/>
      <c r="M65" s="37"/>
    </row>
    <row r="66" spans="4:13" x14ac:dyDescent="0.2">
      <c r="D66" s="37"/>
      <c r="E66" s="37"/>
      <c r="F66" s="37"/>
      <c r="G66" s="37"/>
      <c r="H66" s="37"/>
      <c r="I66" s="37"/>
      <c r="J66" s="37"/>
      <c r="K66" s="37"/>
      <c r="L66" s="37"/>
      <c r="M66" s="37"/>
    </row>
    <row r="67" spans="4:13" x14ac:dyDescent="0.2">
      <c r="D67" s="37"/>
      <c r="E67" s="37"/>
      <c r="F67" s="37"/>
      <c r="G67" s="37"/>
      <c r="H67" s="37"/>
      <c r="I67" s="37"/>
      <c r="J67" s="37"/>
      <c r="K67" s="37"/>
      <c r="L67" s="37"/>
      <c r="M67" s="37"/>
    </row>
    <row r="68" spans="4:13" x14ac:dyDescent="0.2">
      <c r="D68" s="37"/>
      <c r="E68" s="37"/>
      <c r="F68" s="37"/>
      <c r="G68" s="37"/>
      <c r="H68" s="37"/>
      <c r="I68" s="37"/>
      <c r="J68" s="37"/>
      <c r="K68" s="37"/>
      <c r="L68" s="37"/>
      <c r="M68" s="37"/>
    </row>
    <row r="69" spans="4:13" x14ac:dyDescent="0.2">
      <c r="D69" s="37"/>
      <c r="E69" s="37"/>
      <c r="F69" s="37"/>
      <c r="G69" s="37"/>
      <c r="H69" s="37"/>
      <c r="I69" s="37"/>
      <c r="J69" s="37"/>
      <c r="K69" s="37"/>
      <c r="L69" s="37"/>
      <c r="M69" s="37"/>
    </row>
    <row r="70" spans="4:13" x14ac:dyDescent="0.2">
      <c r="D70" s="37"/>
      <c r="E70" s="37"/>
      <c r="F70" s="37"/>
      <c r="G70" s="37"/>
      <c r="H70" s="37"/>
      <c r="I70" s="37"/>
      <c r="J70" s="37"/>
      <c r="K70" s="37"/>
      <c r="L70" s="37"/>
      <c r="M70" s="37"/>
    </row>
    <row r="71" spans="4:13" x14ac:dyDescent="0.2">
      <c r="D71" s="37"/>
      <c r="E71" s="37"/>
      <c r="F71" s="37"/>
      <c r="G71" s="37"/>
      <c r="H71" s="37"/>
      <c r="I71" s="37"/>
      <c r="J71" s="37"/>
      <c r="K71" s="37"/>
      <c r="L71" s="37"/>
      <c r="M71" s="37"/>
    </row>
    <row r="72" spans="4:13" x14ac:dyDescent="0.2">
      <c r="D72" s="37"/>
      <c r="E72" s="37"/>
      <c r="F72" s="37"/>
      <c r="G72" s="37"/>
      <c r="H72" s="37"/>
      <c r="I72" s="37"/>
      <c r="J72" s="37"/>
      <c r="K72" s="37"/>
      <c r="L72" s="37"/>
      <c r="M72" s="37"/>
    </row>
    <row r="73" spans="4:13" x14ac:dyDescent="0.2">
      <c r="D73" s="37"/>
      <c r="E73" s="37"/>
      <c r="F73" s="37"/>
      <c r="G73" s="37"/>
      <c r="H73" s="37"/>
      <c r="I73" s="37"/>
      <c r="J73" s="37"/>
      <c r="K73" s="37"/>
      <c r="L73" s="37"/>
      <c r="M73" s="37"/>
    </row>
    <row r="74" spans="4:13" x14ac:dyDescent="0.2">
      <c r="D74" s="37"/>
      <c r="E74" s="37"/>
      <c r="F74" s="37"/>
      <c r="G74" s="37"/>
      <c r="H74" s="37"/>
      <c r="I74" s="37"/>
      <c r="J74" s="37"/>
      <c r="K74" s="37"/>
      <c r="L74" s="37"/>
      <c r="M74" s="37"/>
    </row>
    <row r="75" spans="4:13" x14ac:dyDescent="0.2">
      <c r="D75" s="37"/>
      <c r="E75" s="37"/>
      <c r="F75" s="37"/>
      <c r="G75" s="37"/>
      <c r="H75" s="37"/>
      <c r="I75" s="37"/>
      <c r="J75" s="37"/>
      <c r="K75" s="37"/>
      <c r="L75" s="37"/>
      <c r="M75" s="37"/>
    </row>
    <row r="76" spans="4:13" x14ac:dyDescent="0.2">
      <c r="D76" s="37"/>
      <c r="E76" s="37"/>
      <c r="F76" s="37"/>
      <c r="G76" s="37"/>
      <c r="H76" s="37"/>
      <c r="I76" s="37"/>
      <c r="J76" s="37"/>
      <c r="K76" s="37"/>
      <c r="L76" s="37"/>
      <c r="M76" s="37"/>
    </row>
    <row r="77" spans="4:13" x14ac:dyDescent="0.2">
      <c r="D77" s="37"/>
      <c r="E77" s="37"/>
      <c r="F77" s="37"/>
      <c r="G77" s="37"/>
      <c r="H77" s="37"/>
      <c r="I77" s="37"/>
      <c r="J77" s="37"/>
      <c r="K77" s="37"/>
      <c r="L77" s="37"/>
      <c r="M77" s="37"/>
    </row>
    <row r="78" spans="4:13" x14ac:dyDescent="0.2">
      <c r="D78" s="37"/>
      <c r="E78" s="37"/>
      <c r="F78" s="37"/>
      <c r="G78" s="37"/>
      <c r="H78" s="37"/>
      <c r="I78" s="37"/>
      <c r="J78" s="37"/>
      <c r="K78" s="37"/>
      <c r="L78" s="37"/>
      <c r="M78" s="37"/>
    </row>
    <row r="79" spans="4:13" x14ac:dyDescent="0.2">
      <c r="D79" s="37"/>
      <c r="E79" s="37"/>
      <c r="F79" s="37"/>
      <c r="G79" s="37"/>
      <c r="H79" s="37"/>
      <c r="I79" s="37"/>
      <c r="J79" s="37"/>
      <c r="K79" s="37"/>
      <c r="L79" s="37"/>
      <c r="M79" s="37"/>
    </row>
    <row r="80" spans="4:13" x14ac:dyDescent="0.2">
      <c r="D80" s="37"/>
      <c r="E80" s="37"/>
      <c r="F80" s="37"/>
      <c r="G80" s="37"/>
      <c r="H80" s="37"/>
      <c r="I80" s="37"/>
      <c r="J80" s="37"/>
      <c r="K80" s="37"/>
      <c r="L80" s="37"/>
      <c r="M80" s="37"/>
    </row>
  </sheetData>
  <mergeCells count="1">
    <mergeCell ref="K3:M3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77"/>
  <sheetViews>
    <sheetView workbookViewId="0">
      <selection activeCell="A29" sqref="A29"/>
    </sheetView>
  </sheetViews>
  <sheetFormatPr defaultRowHeight="12.75" x14ac:dyDescent="0.2"/>
  <cols>
    <col min="1" max="1" width="17.140625" customWidth="1"/>
    <col min="2" max="2" width="13.42578125" customWidth="1"/>
    <col min="3" max="3" width="13.28515625" customWidth="1"/>
    <col min="4" max="4" width="12.85546875" customWidth="1"/>
    <col min="5" max="5" width="13.28515625" customWidth="1"/>
    <col min="6" max="6" width="11.140625" customWidth="1"/>
    <col min="7" max="7" width="12.7109375" customWidth="1"/>
    <col min="8" max="8" width="13.28515625" customWidth="1"/>
    <col min="9" max="9" width="12.28515625" customWidth="1"/>
    <col min="10" max="10" width="13.5703125" customWidth="1"/>
    <col min="11" max="11" width="13" customWidth="1"/>
    <col min="12" max="12" width="12.42578125" customWidth="1"/>
    <col min="13" max="13" width="12.7109375" bestFit="1" customWidth="1"/>
  </cols>
  <sheetData>
    <row r="3" spans="1:13" x14ac:dyDescent="0.2">
      <c r="B3" t="s">
        <v>8</v>
      </c>
      <c r="F3" t="s">
        <v>9</v>
      </c>
      <c r="K3" s="46" t="s">
        <v>29</v>
      </c>
      <c r="L3" s="46"/>
      <c r="M3" s="46"/>
    </row>
    <row r="4" spans="1:13" x14ac:dyDescent="0.2">
      <c r="A4" t="s">
        <v>0</v>
      </c>
      <c r="B4" t="s">
        <v>6</v>
      </c>
      <c r="C4" t="s">
        <v>7</v>
      </c>
      <c r="D4" t="s">
        <v>20</v>
      </c>
      <c r="E4" t="s">
        <v>31</v>
      </c>
      <c r="F4" t="s">
        <v>6</v>
      </c>
      <c r="G4" t="s">
        <v>7</v>
      </c>
      <c r="H4" t="s">
        <v>20</v>
      </c>
      <c r="I4" t="s">
        <v>32</v>
      </c>
      <c r="K4" s="14" t="s">
        <v>6</v>
      </c>
      <c r="L4" s="11" t="s">
        <v>7</v>
      </c>
      <c r="M4" s="11" t="s">
        <v>28</v>
      </c>
    </row>
    <row r="5" spans="1:13" x14ac:dyDescent="0.2">
      <c r="A5" t="s">
        <v>1</v>
      </c>
      <c r="B5" s="4">
        <v>300000</v>
      </c>
      <c r="C5" s="5">
        <v>0.2</v>
      </c>
      <c r="D5" s="24">
        <v>2000000</v>
      </c>
      <c r="E5" s="21">
        <v>1</v>
      </c>
      <c r="F5" s="4">
        <v>500000</v>
      </c>
      <c r="G5" s="5">
        <v>0.2</v>
      </c>
      <c r="H5" s="25">
        <v>4000000</v>
      </c>
      <c r="I5" s="21">
        <v>0</v>
      </c>
      <c r="K5" s="31">
        <f>E5*B5+I5*F5</f>
        <v>300000</v>
      </c>
      <c r="L5" s="12">
        <f>0.2*H31</f>
        <v>336959.99999999418</v>
      </c>
      <c r="M5" s="13">
        <f>L5+K5</f>
        <v>636959.99999999418</v>
      </c>
    </row>
    <row r="6" spans="1:13" x14ac:dyDescent="0.2">
      <c r="A6" t="s">
        <v>2</v>
      </c>
      <c r="B6" s="4">
        <v>250000</v>
      </c>
      <c r="C6" s="5">
        <v>0.2</v>
      </c>
      <c r="D6" s="24">
        <v>2000000</v>
      </c>
      <c r="E6" s="21">
        <v>0</v>
      </c>
      <c r="F6" s="4">
        <v>420000</v>
      </c>
      <c r="G6" s="5">
        <v>0.2</v>
      </c>
      <c r="H6" s="25">
        <v>4000000</v>
      </c>
      <c r="I6" s="21">
        <v>0</v>
      </c>
      <c r="K6" s="31">
        <f>E6*B6+I6*F6</f>
        <v>0</v>
      </c>
      <c r="L6" s="12">
        <f>0.2*H32</f>
        <v>1.3096723705530167E-11</v>
      </c>
      <c r="M6" s="13">
        <f>L6+K6</f>
        <v>1.3096723705530167E-11</v>
      </c>
    </row>
    <row r="7" spans="1:13" x14ac:dyDescent="0.2">
      <c r="A7" t="s">
        <v>3</v>
      </c>
      <c r="B7" s="4">
        <v>220000</v>
      </c>
      <c r="C7" s="5">
        <v>0.2</v>
      </c>
      <c r="D7" s="24">
        <v>2000000</v>
      </c>
      <c r="E7" s="21">
        <v>1</v>
      </c>
      <c r="F7" s="4">
        <v>375000</v>
      </c>
      <c r="G7" s="5">
        <v>0.2</v>
      </c>
      <c r="H7" s="25">
        <v>4000000</v>
      </c>
      <c r="I7" s="21">
        <v>0</v>
      </c>
      <c r="K7" s="31">
        <f>E7*B7+I7*F7</f>
        <v>220000</v>
      </c>
      <c r="L7" s="12">
        <f>0.2*H33</f>
        <v>400000.00000000553</v>
      </c>
      <c r="M7" s="13">
        <f>L7+K7</f>
        <v>620000.00000000559</v>
      </c>
    </row>
    <row r="8" spans="1:13" x14ac:dyDescent="0.2">
      <c r="A8" t="s">
        <v>4</v>
      </c>
      <c r="B8" s="4">
        <v>220000</v>
      </c>
      <c r="C8" s="5">
        <v>0.2</v>
      </c>
      <c r="D8" s="24">
        <v>2000000</v>
      </c>
      <c r="E8" s="21">
        <v>1</v>
      </c>
      <c r="F8" s="4">
        <v>375000</v>
      </c>
      <c r="G8" s="5">
        <v>0.2</v>
      </c>
      <c r="H8" s="25">
        <v>4000000</v>
      </c>
      <c r="I8" s="21">
        <v>0</v>
      </c>
      <c r="K8" s="31">
        <f>E8*B8+I8*F8</f>
        <v>220000</v>
      </c>
      <c r="L8" s="12">
        <f>0.2*H34</f>
        <v>186439.99999996639</v>
      </c>
      <c r="M8" s="13">
        <f>L8+K8</f>
        <v>406439.99999996636</v>
      </c>
    </row>
    <row r="9" spans="1:13" x14ac:dyDescent="0.2">
      <c r="A9" t="s">
        <v>5</v>
      </c>
      <c r="B9" s="4">
        <v>240000</v>
      </c>
      <c r="C9" s="5">
        <v>0.2</v>
      </c>
      <c r="D9" s="24">
        <v>2000000</v>
      </c>
      <c r="E9" s="21">
        <v>0</v>
      </c>
      <c r="F9" s="4">
        <v>400000</v>
      </c>
      <c r="G9" s="5">
        <v>0.2</v>
      </c>
      <c r="H9" s="25">
        <v>4000000</v>
      </c>
      <c r="I9" s="21">
        <v>0</v>
      </c>
      <c r="K9" s="31">
        <f>E9*B9+I9*F9</f>
        <v>0</v>
      </c>
      <c r="L9" s="12">
        <f>0.2*H35</f>
        <v>0</v>
      </c>
      <c r="M9" s="13">
        <f>L9+K9</f>
        <v>0</v>
      </c>
    </row>
    <row r="10" spans="1:13" x14ac:dyDescent="0.2">
      <c r="D10" s="26">
        <f>SUM(D5:D9)</f>
        <v>10000000</v>
      </c>
      <c r="E10" s="23">
        <f>SUMPRODUCT(D5:D9,E5:E9)</f>
        <v>6000000</v>
      </c>
      <c r="H10" s="26">
        <f>SUM(H5:H9)</f>
        <v>20000000</v>
      </c>
      <c r="I10" s="23">
        <f>SUMPRODUCT(H5:H9,I5:I9)</f>
        <v>0</v>
      </c>
      <c r="L10" s="19"/>
      <c r="M10" s="30">
        <f>SUM(M5:M9)</f>
        <v>1663399.999999966</v>
      </c>
    </row>
    <row r="11" spans="1:13" x14ac:dyDescent="0.2">
      <c r="L11" s="19"/>
    </row>
    <row r="12" spans="1:13" x14ac:dyDescent="0.2">
      <c r="B12" t="s">
        <v>10</v>
      </c>
      <c r="C12" t="s">
        <v>11</v>
      </c>
      <c r="D12" t="s">
        <v>12</v>
      </c>
      <c r="E12" t="s">
        <v>13</v>
      </c>
      <c r="F12" t="s">
        <v>14</v>
      </c>
      <c r="G12" t="s">
        <v>15</v>
      </c>
    </row>
    <row r="13" spans="1:13" x14ac:dyDescent="0.2">
      <c r="A13" t="s">
        <v>1</v>
      </c>
      <c r="B13" s="3">
        <v>2</v>
      </c>
      <c r="C13" s="3">
        <v>2.5</v>
      </c>
      <c r="D13" s="3">
        <v>3.5</v>
      </c>
      <c r="E13" s="3">
        <v>4</v>
      </c>
      <c r="F13" s="3">
        <v>5</v>
      </c>
      <c r="G13" s="3">
        <v>5.5</v>
      </c>
    </row>
    <row r="14" spans="1:13" x14ac:dyDescent="0.2">
      <c r="A14" t="s">
        <v>2</v>
      </c>
      <c r="B14" s="3">
        <v>2.5</v>
      </c>
      <c r="C14" s="3">
        <v>2.5</v>
      </c>
      <c r="D14" s="3">
        <v>2.5</v>
      </c>
      <c r="E14" s="3">
        <v>3</v>
      </c>
      <c r="F14" s="3">
        <v>4</v>
      </c>
      <c r="G14" s="3">
        <v>4.5</v>
      </c>
    </row>
    <row r="15" spans="1:13" x14ac:dyDescent="0.2">
      <c r="A15" t="s">
        <v>3</v>
      </c>
      <c r="B15" s="3">
        <v>3.5</v>
      </c>
      <c r="C15" s="3">
        <v>3.5</v>
      </c>
      <c r="D15" s="3">
        <v>2.5</v>
      </c>
      <c r="E15" s="3">
        <v>2.5</v>
      </c>
      <c r="F15" s="3">
        <v>3</v>
      </c>
      <c r="G15" s="3">
        <v>3.5</v>
      </c>
    </row>
    <row r="16" spans="1:13" x14ac:dyDescent="0.2">
      <c r="A16" t="s">
        <v>4</v>
      </c>
      <c r="B16" s="3">
        <v>4</v>
      </c>
      <c r="C16" s="3">
        <v>4</v>
      </c>
      <c r="D16" s="3">
        <v>3</v>
      </c>
      <c r="E16" s="3">
        <v>2.5</v>
      </c>
      <c r="F16" s="3">
        <v>3</v>
      </c>
      <c r="G16" s="3">
        <v>2.5</v>
      </c>
    </row>
    <row r="17" spans="1:10" x14ac:dyDescent="0.2">
      <c r="A17" t="s">
        <v>5</v>
      </c>
      <c r="B17" s="3">
        <v>4.5</v>
      </c>
      <c r="C17" s="3">
        <v>5</v>
      </c>
      <c r="D17" s="3">
        <v>3</v>
      </c>
      <c r="E17" s="3">
        <v>3.5</v>
      </c>
      <c r="F17" s="3">
        <v>2.5</v>
      </c>
      <c r="G17" s="3">
        <v>4</v>
      </c>
    </row>
    <row r="19" spans="1:10" x14ac:dyDescent="0.2">
      <c r="B19" t="s">
        <v>16</v>
      </c>
      <c r="C19" t="s">
        <v>17</v>
      </c>
      <c r="D19" t="s">
        <v>18</v>
      </c>
      <c r="E19" t="s">
        <v>19</v>
      </c>
    </row>
    <row r="20" spans="1:10" x14ac:dyDescent="0.2">
      <c r="A20" t="s">
        <v>10</v>
      </c>
      <c r="B20" s="2">
        <v>320000</v>
      </c>
      <c r="C20">
        <f t="shared" ref="C20:E25" si="0">B20*1.8</f>
        <v>576000</v>
      </c>
      <c r="D20">
        <f t="shared" si="0"/>
        <v>1036800</v>
      </c>
      <c r="E20">
        <f t="shared" si="0"/>
        <v>1866240</v>
      </c>
    </row>
    <row r="21" spans="1:10" x14ac:dyDescent="0.2">
      <c r="A21" t="s">
        <v>11</v>
      </c>
      <c r="B21" s="2">
        <v>200000</v>
      </c>
      <c r="C21">
        <f t="shared" si="0"/>
        <v>360000</v>
      </c>
      <c r="D21">
        <f t="shared" si="0"/>
        <v>648000</v>
      </c>
      <c r="E21">
        <f t="shared" si="0"/>
        <v>1166400</v>
      </c>
    </row>
    <row r="22" spans="1:10" x14ac:dyDescent="0.2">
      <c r="A22" t="s">
        <v>12</v>
      </c>
      <c r="B22" s="2">
        <v>160000</v>
      </c>
      <c r="C22">
        <f t="shared" si="0"/>
        <v>288000</v>
      </c>
      <c r="D22">
        <f t="shared" si="0"/>
        <v>518400</v>
      </c>
      <c r="E22">
        <f t="shared" si="0"/>
        <v>933120</v>
      </c>
    </row>
    <row r="23" spans="1:10" x14ac:dyDescent="0.2">
      <c r="A23" t="s">
        <v>13</v>
      </c>
      <c r="B23" s="2">
        <v>220000</v>
      </c>
      <c r="C23">
        <f t="shared" si="0"/>
        <v>396000</v>
      </c>
      <c r="D23">
        <f t="shared" si="0"/>
        <v>712800</v>
      </c>
      <c r="E23">
        <f t="shared" si="0"/>
        <v>1283040</v>
      </c>
    </row>
    <row r="24" spans="1:10" x14ac:dyDescent="0.2">
      <c r="A24" t="s">
        <v>14</v>
      </c>
      <c r="B24" s="2">
        <v>350000</v>
      </c>
      <c r="C24">
        <f t="shared" si="0"/>
        <v>630000</v>
      </c>
      <c r="D24">
        <f t="shared" si="0"/>
        <v>1134000</v>
      </c>
      <c r="E24">
        <f t="shared" si="0"/>
        <v>2041200</v>
      </c>
    </row>
    <row r="25" spans="1:10" x14ac:dyDescent="0.2">
      <c r="A25" t="s">
        <v>15</v>
      </c>
      <c r="B25" s="2">
        <v>175000</v>
      </c>
      <c r="C25">
        <f t="shared" si="0"/>
        <v>315000</v>
      </c>
      <c r="D25">
        <f t="shared" si="0"/>
        <v>567000</v>
      </c>
      <c r="E25">
        <f t="shared" si="0"/>
        <v>1020600</v>
      </c>
    </row>
    <row r="26" spans="1:10" x14ac:dyDescent="0.2">
      <c r="A26" t="s">
        <v>21</v>
      </c>
      <c r="B26" s="20">
        <f>SUM(B20:B25)</f>
        <v>1425000</v>
      </c>
      <c r="C26" s="20">
        <f>SUM(C20:C25)</f>
        <v>2565000</v>
      </c>
      <c r="D26" s="20">
        <f>SUM(D20:D25)</f>
        <v>4617000</v>
      </c>
      <c r="E26" s="20">
        <f>SUM(E20:E25)</f>
        <v>8310600</v>
      </c>
    </row>
    <row r="27" spans="1:10" x14ac:dyDescent="0.2">
      <c r="A27" t="s">
        <v>33</v>
      </c>
      <c r="D27" s="34">
        <f>E10+I10</f>
        <v>6000000</v>
      </c>
    </row>
    <row r="28" spans="1:10" x14ac:dyDescent="0.2">
      <c r="D28" s="41">
        <f>D27-D26</f>
        <v>1383000</v>
      </c>
      <c r="E28" s="42" t="s">
        <v>35</v>
      </c>
      <c r="F28">
        <v>1</v>
      </c>
    </row>
    <row r="29" spans="1:10" x14ac:dyDescent="0.2">
      <c r="A29" s="18">
        <v>2009</v>
      </c>
      <c r="H29" s="2">
        <f>SUM(H31:H35)</f>
        <v>4616999.9999998305</v>
      </c>
    </row>
    <row r="30" spans="1:10" x14ac:dyDescent="0.2">
      <c r="B30" s="5" t="s">
        <v>10</v>
      </c>
      <c r="C30" s="5" t="s">
        <v>11</v>
      </c>
      <c r="D30" s="5" t="s">
        <v>12</v>
      </c>
      <c r="E30" s="5" t="s">
        <v>13</v>
      </c>
      <c r="F30" s="5" t="s">
        <v>14</v>
      </c>
      <c r="G30" s="5" t="s">
        <v>15</v>
      </c>
      <c r="H30" s="5" t="s">
        <v>22</v>
      </c>
      <c r="J30" s="15" t="s">
        <v>25</v>
      </c>
    </row>
    <row r="31" spans="1:10" x14ac:dyDescent="0.2">
      <c r="A31" t="s">
        <v>1</v>
      </c>
      <c r="B31" s="7">
        <v>1036799.9999999835</v>
      </c>
      <c r="C31" s="7">
        <v>647999.99999998719</v>
      </c>
      <c r="D31" s="7">
        <v>0</v>
      </c>
      <c r="E31" s="7">
        <v>0</v>
      </c>
      <c r="F31" s="7">
        <v>0</v>
      </c>
      <c r="G31" s="7">
        <v>0</v>
      </c>
      <c r="H31" s="9">
        <f>SUM(B31:G31)</f>
        <v>1684799.9999999707</v>
      </c>
      <c r="I31" s="27">
        <f>E5*D5+I5*H5</f>
        <v>2000000</v>
      </c>
      <c r="J31" s="16">
        <f>E5*(475000+0.165*H31)+I5*(475000+0.165*H31)</f>
        <v>752991.99999999511</v>
      </c>
    </row>
    <row r="32" spans="1:10" x14ac:dyDescent="0.2">
      <c r="A32" t="s">
        <v>2</v>
      </c>
      <c r="B32" s="7">
        <v>7.2759576141834259E-12</v>
      </c>
      <c r="C32" s="7">
        <v>5.8207660913467407E-11</v>
      </c>
      <c r="D32" s="7">
        <v>0</v>
      </c>
      <c r="E32" s="7">
        <v>0</v>
      </c>
      <c r="F32" s="7">
        <v>0</v>
      </c>
      <c r="G32" s="7">
        <v>0</v>
      </c>
      <c r="H32" s="9">
        <f>SUM(B32:G32)</f>
        <v>6.5483618527650833E-11</v>
      </c>
      <c r="I32" s="27">
        <f>E6*D6+I6*H6</f>
        <v>0</v>
      </c>
      <c r="J32" s="16">
        <f>E6*(475000+0.165*H32)+I6*(475000+0.165*H32)</f>
        <v>0</v>
      </c>
    </row>
    <row r="33" spans="1:14" x14ac:dyDescent="0.2">
      <c r="A33" t="s">
        <v>3</v>
      </c>
      <c r="B33" s="7">
        <v>0</v>
      </c>
      <c r="C33" s="7">
        <v>0</v>
      </c>
      <c r="D33" s="7">
        <v>518399.99999997357</v>
      </c>
      <c r="E33" s="7">
        <v>497095.94068793237</v>
      </c>
      <c r="F33" s="7">
        <v>984504.05931212159</v>
      </c>
      <c r="G33" s="7">
        <v>0</v>
      </c>
      <c r="H33" s="9">
        <f>SUM(B33:G33)</f>
        <v>2000000.0000000275</v>
      </c>
      <c r="I33" s="27">
        <f>E7*D7+I7*H7</f>
        <v>2000000</v>
      </c>
      <c r="J33" s="16">
        <f>E7*(475000+0.165*H33)+I7*(475000+0.165*H33)</f>
        <v>805000.00000000454</v>
      </c>
    </row>
    <row r="34" spans="1:14" x14ac:dyDescent="0.2">
      <c r="A34" t="s">
        <v>4</v>
      </c>
      <c r="B34" s="7">
        <v>0</v>
      </c>
      <c r="C34" s="7">
        <v>0</v>
      </c>
      <c r="D34" s="7">
        <v>0</v>
      </c>
      <c r="E34" s="7">
        <v>215704.05931202887</v>
      </c>
      <c r="F34" s="7">
        <v>149495.94068780955</v>
      </c>
      <c r="G34" s="7">
        <v>566999.99999999348</v>
      </c>
      <c r="H34" s="9">
        <f>SUM(B34:G34)</f>
        <v>932199.9999998319</v>
      </c>
      <c r="I34" s="27">
        <f>E8*D8+I8*H8</f>
        <v>2000000</v>
      </c>
      <c r="J34" s="16">
        <f>E8*(475000+0.165*H34)+I8*(475000+0.165*H34)</f>
        <v>628812.99999997229</v>
      </c>
    </row>
    <row r="35" spans="1:14" x14ac:dyDescent="0.2">
      <c r="A35" t="s">
        <v>5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9">
        <f>SUM(B35:G35)</f>
        <v>0</v>
      </c>
      <c r="I35" s="27">
        <f>E9*D9+I9*H9</f>
        <v>0</v>
      </c>
      <c r="J35" s="16">
        <f>E9*(475000+0.165*H35)+I9*(475000+0.165*H35)</f>
        <v>0</v>
      </c>
    </row>
    <row r="36" spans="1:14" x14ac:dyDescent="0.2">
      <c r="B36" s="9">
        <f t="shared" ref="B36:G36" si="1">SUM(B31:B35)</f>
        <v>1036799.9999999835</v>
      </c>
      <c r="C36" s="9">
        <f t="shared" si="1"/>
        <v>647999.99999998719</v>
      </c>
      <c r="D36" s="9">
        <f t="shared" si="1"/>
        <v>518399.99999997357</v>
      </c>
      <c r="E36" s="9">
        <f t="shared" si="1"/>
        <v>712799.99999996123</v>
      </c>
      <c r="F36" s="9">
        <f t="shared" si="1"/>
        <v>1133999.9999999311</v>
      </c>
      <c r="G36" s="9">
        <f t="shared" si="1"/>
        <v>566999.99999999348</v>
      </c>
      <c r="H36" s="6"/>
      <c r="J36" s="16">
        <f>SUM(J31:J35)</f>
        <v>2186804.9999999721</v>
      </c>
    </row>
    <row r="37" spans="1:14" x14ac:dyDescent="0.2">
      <c r="A37" s="23" t="s">
        <v>21</v>
      </c>
      <c r="B37" s="28">
        <v>1036800</v>
      </c>
      <c r="C37" s="29">
        <v>648000</v>
      </c>
      <c r="D37" s="29">
        <v>518400</v>
      </c>
      <c r="E37" s="29">
        <v>712800</v>
      </c>
      <c r="F37" s="29">
        <v>1134000</v>
      </c>
      <c r="G37" s="29">
        <v>567000</v>
      </c>
      <c r="H37" s="2"/>
    </row>
    <row r="38" spans="1:14" x14ac:dyDescent="0.2">
      <c r="A38" s="8">
        <f>SUM(B36:G36)</f>
        <v>4616999.9999998305</v>
      </c>
    </row>
    <row r="39" spans="1:14" x14ac:dyDescent="0.2"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t="s">
        <v>23</v>
      </c>
      <c r="B40" s="32">
        <f>SUMPRODUCT(B31:G35,B13:G17)/4</f>
        <v>2897774.9999998873</v>
      </c>
      <c r="D40" s="37"/>
      <c r="E40" s="38"/>
      <c r="F40" s="37"/>
      <c r="G40" s="37"/>
      <c r="H40" s="38"/>
      <c r="I40" s="37"/>
      <c r="J40" s="37"/>
      <c r="K40" s="38"/>
      <c r="L40" s="38"/>
      <c r="M40" s="37"/>
      <c r="N40" s="37"/>
    </row>
    <row r="41" spans="1:14" x14ac:dyDescent="0.2">
      <c r="A41" t="s">
        <v>24</v>
      </c>
      <c r="B41" s="16">
        <f>J36</f>
        <v>2186804.9999999721</v>
      </c>
      <c r="D41" s="37"/>
      <c r="E41" s="38"/>
      <c r="F41" s="37"/>
      <c r="G41" s="37"/>
      <c r="H41" s="38"/>
      <c r="I41" s="37"/>
      <c r="J41" s="37"/>
      <c r="K41" s="38"/>
      <c r="L41" s="38"/>
      <c r="M41" s="37"/>
      <c r="N41" s="37"/>
    </row>
    <row r="42" spans="1:14" x14ac:dyDescent="0.2">
      <c r="A42" t="s">
        <v>27</v>
      </c>
      <c r="B42" s="13">
        <f>M10</f>
        <v>1663399.999999966</v>
      </c>
      <c r="D42" s="37"/>
      <c r="E42" s="38"/>
      <c r="F42" s="37"/>
      <c r="G42" s="37"/>
      <c r="H42" s="38"/>
      <c r="I42" s="37"/>
      <c r="J42" s="37"/>
      <c r="K42" s="38"/>
      <c r="L42" s="38"/>
      <c r="M42" s="37"/>
      <c r="N42" s="37"/>
    </row>
    <row r="43" spans="1:14" x14ac:dyDescent="0.2">
      <c r="A43" t="s">
        <v>26</v>
      </c>
      <c r="B43" s="17">
        <f>3*SUM(B36:G36)/4</f>
        <v>3462749.9999998729</v>
      </c>
      <c r="D43" s="37"/>
      <c r="E43" s="38"/>
      <c r="F43" s="37"/>
      <c r="G43" s="37"/>
      <c r="H43" s="38"/>
      <c r="I43" s="37"/>
      <c r="J43" s="37"/>
      <c r="K43" s="38"/>
      <c r="L43" s="38"/>
      <c r="M43" s="37"/>
      <c r="N43" s="37"/>
    </row>
    <row r="44" spans="1:14" x14ac:dyDescent="0.2"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x14ac:dyDescent="0.2">
      <c r="A45" t="s">
        <v>30</v>
      </c>
      <c r="B45" s="10">
        <f>B40+B41+B42-B43</f>
        <v>3285229.999999952</v>
      </c>
      <c r="D45" s="37"/>
      <c r="E45" s="39"/>
      <c r="F45" s="37"/>
      <c r="G45" s="37"/>
      <c r="H45" s="38"/>
      <c r="I45" s="37"/>
      <c r="J45" s="37"/>
      <c r="K45" s="38"/>
      <c r="L45" s="39"/>
      <c r="M45" s="37"/>
      <c r="N45" s="37"/>
    </row>
    <row r="46" spans="1:14" x14ac:dyDescent="0.2"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</row>
    <row r="47" spans="1:14" x14ac:dyDescent="0.2">
      <c r="D47" s="37"/>
      <c r="E47" s="37"/>
      <c r="F47" s="37"/>
      <c r="G47" s="37"/>
      <c r="H47" s="37"/>
      <c r="I47" s="37"/>
      <c r="J47" s="37"/>
      <c r="K47" s="37"/>
    </row>
    <row r="48" spans="1:14" x14ac:dyDescent="0.2">
      <c r="D48" s="37"/>
      <c r="E48" s="38"/>
      <c r="F48" s="37"/>
      <c r="G48" s="37"/>
      <c r="H48" s="38"/>
      <c r="I48" s="37"/>
      <c r="J48" s="37"/>
      <c r="K48" s="37"/>
    </row>
    <row r="49" spans="4:11" x14ac:dyDescent="0.2">
      <c r="D49" s="37"/>
      <c r="E49" s="38"/>
      <c r="F49" s="37"/>
      <c r="G49" s="37"/>
      <c r="H49" s="38"/>
      <c r="I49" s="37"/>
      <c r="J49" s="37"/>
      <c r="K49" s="37"/>
    </row>
    <row r="50" spans="4:11" x14ac:dyDescent="0.2">
      <c r="D50" s="37"/>
      <c r="E50" s="38"/>
      <c r="F50" s="37"/>
      <c r="G50" s="37"/>
      <c r="H50" s="38"/>
      <c r="I50" s="37"/>
      <c r="J50" s="37"/>
      <c r="K50" s="37"/>
    </row>
    <row r="51" spans="4:11" x14ac:dyDescent="0.2">
      <c r="D51" s="37"/>
      <c r="E51" s="38"/>
      <c r="F51" s="37"/>
      <c r="G51" s="37"/>
      <c r="H51" s="38"/>
      <c r="I51" s="37"/>
      <c r="J51" s="37"/>
      <c r="K51" s="37"/>
    </row>
    <row r="52" spans="4:11" x14ac:dyDescent="0.2">
      <c r="D52" s="37"/>
      <c r="E52" s="37"/>
      <c r="F52" s="37"/>
      <c r="G52" s="37"/>
      <c r="H52" s="37"/>
      <c r="I52" s="37"/>
      <c r="J52" s="37"/>
      <c r="K52" s="37"/>
    </row>
    <row r="53" spans="4:11" x14ac:dyDescent="0.2">
      <c r="D53" s="37"/>
      <c r="E53" s="38"/>
      <c r="F53" s="37"/>
      <c r="G53" s="37"/>
      <c r="H53" s="38"/>
      <c r="I53" s="37"/>
      <c r="J53" s="37"/>
      <c r="K53" s="37"/>
    </row>
    <row r="54" spans="4:11" x14ac:dyDescent="0.2">
      <c r="D54" s="37"/>
      <c r="E54" s="37"/>
      <c r="F54" s="37"/>
      <c r="G54" s="37"/>
      <c r="H54" s="37"/>
      <c r="I54" s="37"/>
      <c r="J54" s="37"/>
      <c r="K54" s="37"/>
    </row>
    <row r="55" spans="4:11" x14ac:dyDescent="0.2">
      <c r="D55" s="37"/>
      <c r="E55" s="37"/>
      <c r="F55" s="37"/>
      <c r="G55" s="37"/>
      <c r="H55" s="37"/>
      <c r="I55" s="37"/>
      <c r="J55" s="37"/>
      <c r="K55" s="37"/>
    </row>
    <row r="56" spans="4:11" x14ac:dyDescent="0.2">
      <c r="D56" s="37"/>
      <c r="E56" s="38"/>
      <c r="F56" s="37"/>
      <c r="G56" s="37"/>
      <c r="H56" s="38"/>
      <c r="I56" s="37"/>
      <c r="J56" s="37"/>
      <c r="K56" s="37"/>
    </row>
    <row r="57" spans="4:11" x14ac:dyDescent="0.2">
      <c r="D57" s="37"/>
      <c r="E57" s="38"/>
      <c r="F57" s="37"/>
      <c r="G57" s="37"/>
      <c r="H57" s="38"/>
      <c r="I57" s="37"/>
      <c r="J57" s="37"/>
      <c r="K57" s="37"/>
    </row>
    <row r="58" spans="4:11" x14ac:dyDescent="0.2">
      <c r="D58" s="37"/>
      <c r="E58" s="38"/>
      <c r="F58" s="37"/>
      <c r="G58" s="37"/>
      <c r="H58" s="38"/>
      <c r="I58" s="37"/>
      <c r="J58" s="37"/>
      <c r="K58" s="37"/>
    </row>
    <row r="59" spans="4:11" x14ac:dyDescent="0.2">
      <c r="D59" s="37"/>
      <c r="E59" s="38"/>
      <c r="F59" s="37"/>
      <c r="G59" s="37"/>
      <c r="H59" s="38"/>
      <c r="I59" s="37"/>
      <c r="J59" s="37"/>
      <c r="K59" s="37"/>
    </row>
    <row r="60" spans="4:11" x14ac:dyDescent="0.2">
      <c r="D60" s="37"/>
      <c r="E60" s="37"/>
      <c r="F60" s="37"/>
      <c r="G60" s="37"/>
      <c r="H60" s="37"/>
      <c r="I60" s="37"/>
      <c r="J60" s="37"/>
      <c r="K60" s="37"/>
    </row>
    <row r="61" spans="4:11" x14ac:dyDescent="0.2">
      <c r="D61" s="37"/>
      <c r="E61" s="38"/>
      <c r="F61" s="37"/>
      <c r="G61" s="37"/>
      <c r="H61" s="38"/>
      <c r="I61" s="37"/>
      <c r="J61" s="37"/>
      <c r="K61" s="37"/>
    </row>
    <row r="62" spans="4:11" x14ac:dyDescent="0.2">
      <c r="D62" s="37"/>
      <c r="E62" s="37"/>
      <c r="F62" s="37"/>
      <c r="G62" s="37"/>
      <c r="H62" s="37"/>
      <c r="I62" s="37"/>
      <c r="J62" s="37"/>
      <c r="K62" s="37"/>
    </row>
    <row r="63" spans="4:11" x14ac:dyDescent="0.2">
      <c r="D63" s="37"/>
      <c r="E63" s="37"/>
      <c r="F63" s="37"/>
      <c r="G63" s="37"/>
      <c r="H63" s="37"/>
      <c r="I63" s="37"/>
      <c r="J63" s="37"/>
      <c r="K63" s="37"/>
    </row>
    <row r="64" spans="4:11" x14ac:dyDescent="0.2">
      <c r="D64" s="37"/>
      <c r="E64" s="37"/>
      <c r="F64" s="37"/>
      <c r="G64" s="37"/>
      <c r="H64" s="37"/>
      <c r="I64" s="37"/>
      <c r="J64" s="37"/>
      <c r="K64" s="37"/>
    </row>
    <row r="65" spans="4:11" x14ac:dyDescent="0.2">
      <c r="D65" s="37"/>
      <c r="E65" s="38"/>
      <c r="F65" s="37"/>
      <c r="G65" s="37"/>
      <c r="H65" s="37"/>
      <c r="I65" s="37"/>
      <c r="J65" s="37"/>
      <c r="K65" s="37"/>
    </row>
    <row r="66" spans="4:11" x14ac:dyDescent="0.2">
      <c r="D66" s="37"/>
      <c r="E66" s="38"/>
      <c r="F66" s="37"/>
      <c r="G66" s="37"/>
      <c r="H66" s="37"/>
      <c r="I66" s="37"/>
      <c r="J66" s="37"/>
      <c r="K66" s="37"/>
    </row>
    <row r="67" spans="4:11" x14ac:dyDescent="0.2">
      <c r="D67" s="37"/>
      <c r="E67" s="38"/>
      <c r="F67" s="37"/>
      <c r="G67" s="37"/>
      <c r="H67" s="37"/>
      <c r="I67" s="37"/>
      <c r="J67" s="37"/>
      <c r="K67" s="37"/>
    </row>
    <row r="68" spans="4:11" x14ac:dyDescent="0.2">
      <c r="D68" s="37"/>
      <c r="E68" s="38"/>
      <c r="F68" s="37"/>
      <c r="G68" s="37"/>
      <c r="H68" s="37"/>
      <c r="I68" s="37"/>
      <c r="J68" s="37"/>
      <c r="K68" s="37"/>
    </row>
    <row r="69" spans="4:11" x14ac:dyDescent="0.2">
      <c r="D69" s="37"/>
      <c r="E69" s="37"/>
      <c r="F69" s="37"/>
      <c r="G69" s="37"/>
      <c r="H69" s="37"/>
      <c r="I69" s="37"/>
      <c r="J69" s="37"/>
      <c r="K69" s="37"/>
    </row>
    <row r="70" spans="4:11" x14ac:dyDescent="0.2">
      <c r="D70" s="37"/>
      <c r="E70" s="38"/>
      <c r="F70" s="37"/>
      <c r="G70" s="37"/>
      <c r="H70" s="37"/>
      <c r="I70" s="37"/>
      <c r="J70" s="37"/>
      <c r="K70" s="37"/>
    </row>
    <row r="71" spans="4:11" x14ac:dyDescent="0.2">
      <c r="D71" s="37"/>
      <c r="E71" s="37"/>
      <c r="F71" s="37"/>
      <c r="G71" s="37"/>
      <c r="H71" s="37"/>
      <c r="I71" s="37"/>
      <c r="J71" s="37"/>
      <c r="K71" s="37"/>
    </row>
    <row r="72" spans="4:11" x14ac:dyDescent="0.2">
      <c r="D72" s="37"/>
      <c r="E72" s="37"/>
      <c r="F72" s="37"/>
      <c r="G72" s="37"/>
      <c r="H72" s="37"/>
      <c r="I72" s="37"/>
      <c r="J72" s="37"/>
      <c r="K72" s="37"/>
    </row>
    <row r="73" spans="4:11" x14ac:dyDescent="0.2">
      <c r="D73" s="37"/>
      <c r="E73" s="37"/>
      <c r="F73" s="37"/>
      <c r="G73" s="37"/>
      <c r="H73" s="37"/>
      <c r="I73" s="37"/>
      <c r="J73" s="37"/>
      <c r="K73" s="37"/>
    </row>
    <row r="74" spans="4:11" x14ac:dyDescent="0.2">
      <c r="D74" s="37"/>
      <c r="E74" s="37"/>
      <c r="F74" s="37"/>
      <c r="G74" s="37"/>
      <c r="H74" s="37"/>
      <c r="I74" s="37"/>
      <c r="J74" s="37"/>
      <c r="K74" s="37"/>
    </row>
    <row r="75" spans="4:11" x14ac:dyDescent="0.2">
      <c r="D75" s="37"/>
      <c r="E75" s="37"/>
      <c r="F75" s="37"/>
      <c r="G75" s="37"/>
      <c r="H75" s="37"/>
      <c r="I75" s="37"/>
      <c r="J75" s="37"/>
      <c r="K75" s="37"/>
    </row>
    <row r="76" spans="4:11" x14ac:dyDescent="0.2">
      <c r="D76" s="37"/>
      <c r="E76" s="37"/>
      <c r="F76" s="37"/>
      <c r="G76" s="37"/>
      <c r="H76" s="37"/>
      <c r="I76" s="37"/>
      <c r="J76" s="37"/>
      <c r="K76" s="37"/>
    </row>
    <row r="77" spans="4:11" x14ac:dyDescent="0.2">
      <c r="D77" s="37"/>
      <c r="E77" s="37"/>
      <c r="F77" s="37"/>
      <c r="G77" s="37"/>
      <c r="H77" s="37"/>
      <c r="I77" s="37"/>
      <c r="J77" s="37"/>
      <c r="K77" s="37"/>
    </row>
  </sheetData>
  <mergeCells count="1">
    <mergeCell ref="K3:M3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7"/>
  <sheetViews>
    <sheetView workbookViewId="0">
      <selection activeCell="A29" sqref="A29"/>
    </sheetView>
  </sheetViews>
  <sheetFormatPr defaultRowHeight="12.75" x14ac:dyDescent="0.2"/>
  <cols>
    <col min="1" max="1" width="17.140625" customWidth="1"/>
    <col min="2" max="2" width="13.42578125" customWidth="1"/>
    <col min="3" max="3" width="13.28515625" customWidth="1"/>
    <col min="4" max="4" width="12.85546875" customWidth="1"/>
    <col min="5" max="5" width="13.28515625" customWidth="1"/>
    <col min="6" max="6" width="11.140625" customWidth="1"/>
    <col min="7" max="7" width="12.7109375" customWidth="1"/>
    <col min="8" max="8" width="11.85546875" customWidth="1"/>
    <col min="9" max="9" width="12.28515625" customWidth="1"/>
    <col min="10" max="10" width="13.5703125" customWidth="1"/>
    <col min="11" max="11" width="11.140625" bestFit="1" customWidth="1"/>
    <col min="12" max="12" width="12.42578125" customWidth="1"/>
    <col min="13" max="13" width="12.7109375" bestFit="1" customWidth="1"/>
  </cols>
  <sheetData>
    <row r="3" spans="1:13" x14ac:dyDescent="0.2">
      <c r="B3" t="s">
        <v>8</v>
      </c>
      <c r="F3" t="s">
        <v>9</v>
      </c>
      <c r="K3" s="46" t="s">
        <v>29</v>
      </c>
      <c r="L3" s="46"/>
      <c r="M3" s="46"/>
    </row>
    <row r="4" spans="1:13" x14ac:dyDescent="0.2">
      <c r="A4" t="s">
        <v>0</v>
      </c>
      <c r="B4" t="s">
        <v>6</v>
      </c>
      <c r="C4" t="s">
        <v>7</v>
      </c>
      <c r="D4" t="s">
        <v>20</v>
      </c>
      <c r="E4" t="s">
        <v>31</v>
      </c>
      <c r="F4" t="s">
        <v>6</v>
      </c>
      <c r="G4" t="s">
        <v>7</v>
      </c>
      <c r="H4" t="s">
        <v>20</v>
      </c>
      <c r="I4" t="s">
        <v>32</v>
      </c>
      <c r="K4" s="14" t="s">
        <v>6</v>
      </c>
      <c r="L4" s="11" t="s">
        <v>7</v>
      </c>
      <c r="M4" s="11" t="s">
        <v>28</v>
      </c>
    </row>
    <row r="5" spans="1:13" x14ac:dyDescent="0.2">
      <c r="A5" t="s">
        <v>1</v>
      </c>
      <c r="B5" s="4">
        <v>300000</v>
      </c>
      <c r="C5" s="5">
        <v>0.2</v>
      </c>
      <c r="D5" s="24">
        <v>2000000</v>
      </c>
      <c r="E5" s="21">
        <v>1</v>
      </c>
      <c r="F5" s="4">
        <v>500000</v>
      </c>
      <c r="G5" s="5">
        <v>0.2</v>
      </c>
      <c r="H5" s="25">
        <v>4000000</v>
      </c>
      <c r="I5" s="21">
        <v>0</v>
      </c>
      <c r="K5" s="31">
        <f>E5*B5+I5*F5</f>
        <v>300000</v>
      </c>
      <c r="L5" s="12">
        <f>0.2*H31</f>
        <v>396575.99979565555</v>
      </c>
      <c r="M5" s="13">
        <f>L5+K5</f>
        <v>696575.99979565549</v>
      </c>
    </row>
    <row r="6" spans="1:13" x14ac:dyDescent="0.2">
      <c r="A6" t="s">
        <v>2</v>
      </c>
      <c r="B6" s="4">
        <v>250000</v>
      </c>
      <c r="C6" s="5">
        <v>0.2</v>
      </c>
      <c r="D6" s="24">
        <v>2000000</v>
      </c>
      <c r="E6" s="21">
        <v>1</v>
      </c>
      <c r="F6" s="4">
        <v>420000</v>
      </c>
      <c r="G6" s="5">
        <v>0.2</v>
      </c>
      <c r="H6" s="25">
        <v>4000000</v>
      </c>
      <c r="I6" s="21">
        <v>0</v>
      </c>
      <c r="K6" s="31">
        <f>E6*B6+I6*F6</f>
        <v>250000</v>
      </c>
      <c r="L6" s="12">
        <f>0.2*H32</f>
        <v>396576.00020395813</v>
      </c>
      <c r="M6" s="13">
        <f>L6+K6</f>
        <v>646576.00020395813</v>
      </c>
    </row>
    <row r="7" spans="1:13" x14ac:dyDescent="0.2">
      <c r="A7" t="s">
        <v>3</v>
      </c>
      <c r="B7" s="4">
        <v>220000</v>
      </c>
      <c r="C7" s="5">
        <v>0.2</v>
      </c>
      <c r="D7" s="24">
        <v>2000000</v>
      </c>
      <c r="E7" s="21">
        <v>1</v>
      </c>
      <c r="F7" s="4">
        <v>375000</v>
      </c>
      <c r="G7" s="5">
        <v>0.2</v>
      </c>
      <c r="H7" s="25">
        <v>4000000</v>
      </c>
      <c r="I7" s="21">
        <v>0</v>
      </c>
      <c r="K7" s="31">
        <f>E7*B7+I7*F7</f>
        <v>220000</v>
      </c>
      <c r="L7" s="12">
        <f>0.2*H33</f>
        <v>264848.00000000146</v>
      </c>
      <c r="M7" s="13">
        <f>L7+K7</f>
        <v>484848.00000000146</v>
      </c>
    </row>
    <row r="8" spans="1:13" x14ac:dyDescent="0.2">
      <c r="A8" t="s">
        <v>4</v>
      </c>
      <c r="B8" s="4">
        <v>220000</v>
      </c>
      <c r="C8" s="5">
        <v>0.2</v>
      </c>
      <c r="D8" s="24">
        <v>2000000</v>
      </c>
      <c r="E8" s="21">
        <v>1</v>
      </c>
      <c r="F8" s="4">
        <v>375000</v>
      </c>
      <c r="G8" s="5">
        <v>0.2</v>
      </c>
      <c r="H8" s="25">
        <v>4000000</v>
      </c>
      <c r="I8" s="21">
        <v>0</v>
      </c>
      <c r="K8" s="31">
        <f>E8*B8+I8*F8</f>
        <v>220000</v>
      </c>
      <c r="L8" s="12">
        <f>0.2*H34</f>
        <v>204120.00000023653</v>
      </c>
      <c r="M8" s="13">
        <f>L8+K8</f>
        <v>424120.00000023656</v>
      </c>
    </row>
    <row r="9" spans="1:13" x14ac:dyDescent="0.2">
      <c r="A9" t="s">
        <v>5</v>
      </c>
      <c r="B9" s="4">
        <v>240000</v>
      </c>
      <c r="C9" s="5">
        <v>0.2</v>
      </c>
      <c r="D9" s="24">
        <v>2000000</v>
      </c>
      <c r="E9" s="21">
        <v>1</v>
      </c>
      <c r="F9" s="4">
        <v>400000</v>
      </c>
      <c r="G9" s="5">
        <v>0.2</v>
      </c>
      <c r="H9" s="25">
        <v>4000000</v>
      </c>
      <c r="I9" s="21">
        <v>0</v>
      </c>
      <c r="K9" s="31">
        <f>E9*B9+I9*F9</f>
        <v>240000</v>
      </c>
      <c r="L9" s="12">
        <f>0.2*H35</f>
        <v>400000</v>
      </c>
      <c r="M9" s="13">
        <f>L9+K9</f>
        <v>640000</v>
      </c>
    </row>
    <row r="10" spans="1:13" x14ac:dyDescent="0.2">
      <c r="D10" s="26">
        <f>SUM(D5:D9)</f>
        <v>10000000</v>
      </c>
      <c r="E10" s="23">
        <f>SUMPRODUCT(D5:D9,E5:E9)</f>
        <v>10000000</v>
      </c>
      <c r="H10" s="26">
        <f>SUM(H5:H9)</f>
        <v>20000000</v>
      </c>
      <c r="I10" s="33">
        <f>SUMPRODUCT(H5:H9,I5:I9)</f>
        <v>0</v>
      </c>
      <c r="L10" s="19"/>
      <c r="M10" s="30">
        <f>SUM(M5:M9)</f>
        <v>2892119.9999998515</v>
      </c>
    </row>
    <row r="11" spans="1:13" x14ac:dyDescent="0.2">
      <c r="L11" s="19"/>
    </row>
    <row r="12" spans="1:13" x14ac:dyDescent="0.2">
      <c r="B12" t="s">
        <v>10</v>
      </c>
      <c r="C12" t="s">
        <v>11</v>
      </c>
      <c r="D12" t="s">
        <v>12</v>
      </c>
      <c r="E12" t="s">
        <v>13</v>
      </c>
      <c r="F12" t="s">
        <v>14</v>
      </c>
      <c r="G12" t="s">
        <v>15</v>
      </c>
    </row>
    <row r="13" spans="1:13" x14ac:dyDescent="0.2">
      <c r="A13" t="s">
        <v>1</v>
      </c>
      <c r="B13" s="3">
        <v>2</v>
      </c>
      <c r="C13" s="3">
        <v>2.5</v>
      </c>
      <c r="D13" s="3">
        <v>3.5</v>
      </c>
      <c r="E13" s="3">
        <v>4</v>
      </c>
      <c r="F13" s="3">
        <v>5</v>
      </c>
      <c r="G13" s="3">
        <v>5.5</v>
      </c>
    </row>
    <row r="14" spans="1:13" x14ac:dyDescent="0.2">
      <c r="A14" t="s">
        <v>2</v>
      </c>
      <c r="B14" s="3">
        <v>2.5</v>
      </c>
      <c r="C14" s="3">
        <v>2.5</v>
      </c>
      <c r="D14" s="3">
        <v>2.5</v>
      </c>
      <c r="E14" s="3">
        <v>3</v>
      </c>
      <c r="F14" s="3">
        <v>4</v>
      </c>
      <c r="G14" s="3">
        <v>4.5</v>
      </c>
    </row>
    <row r="15" spans="1:13" x14ac:dyDescent="0.2">
      <c r="A15" t="s">
        <v>3</v>
      </c>
      <c r="B15" s="3">
        <v>3.5</v>
      </c>
      <c r="C15" s="3">
        <v>3.5</v>
      </c>
      <c r="D15" s="3">
        <v>2.5</v>
      </c>
      <c r="E15" s="3">
        <v>2.5</v>
      </c>
      <c r="F15" s="3">
        <v>3</v>
      </c>
      <c r="G15" s="3">
        <v>3.5</v>
      </c>
    </row>
    <row r="16" spans="1:13" x14ac:dyDescent="0.2">
      <c r="A16" t="s">
        <v>4</v>
      </c>
      <c r="B16" s="3">
        <v>4</v>
      </c>
      <c r="C16" s="3">
        <v>4</v>
      </c>
      <c r="D16" s="3">
        <v>3</v>
      </c>
      <c r="E16" s="3">
        <v>2.5</v>
      </c>
      <c r="F16" s="3">
        <v>3</v>
      </c>
      <c r="G16" s="3">
        <v>2.5</v>
      </c>
    </row>
    <row r="17" spans="1:10" x14ac:dyDescent="0.2">
      <c r="A17" t="s">
        <v>5</v>
      </c>
      <c r="B17" s="3">
        <v>4.5</v>
      </c>
      <c r="C17" s="3">
        <v>5</v>
      </c>
      <c r="D17" s="3">
        <v>3</v>
      </c>
      <c r="E17" s="3">
        <v>3.5</v>
      </c>
      <c r="F17" s="3">
        <v>2.5</v>
      </c>
      <c r="G17" s="3">
        <v>4</v>
      </c>
    </row>
    <row r="19" spans="1:10" x14ac:dyDescent="0.2">
      <c r="B19" t="s">
        <v>16</v>
      </c>
      <c r="C19" t="s">
        <v>17</v>
      </c>
      <c r="D19" t="s">
        <v>18</v>
      </c>
      <c r="E19" t="s">
        <v>19</v>
      </c>
    </row>
    <row r="20" spans="1:10" x14ac:dyDescent="0.2">
      <c r="A20" t="s">
        <v>10</v>
      </c>
      <c r="B20" s="2">
        <v>320000</v>
      </c>
      <c r="C20">
        <f t="shared" ref="C20:E25" si="0">B20*1.8</f>
        <v>576000</v>
      </c>
      <c r="D20">
        <f t="shared" si="0"/>
        <v>1036800</v>
      </c>
      <c r="E20">
        <f t="shared" si="0"/>
        <v>1866240</v>
      </c>
    </row>
    <row r="21" spans="1:10" x14ac:dyDescent="0.2">
      <c r="A21" t="s">
        <v>11</v>
      </c>
      <c r="B21" s="2">
        <v>200000</v>
      </c>
      <c r="C21">
        <f t="shared" si="0"/>
        <v>360000</v>
      </c>
      <c r="D21">
        <f t="shared" si="0"/>
        <v>648000</v>
      </c>
      <c r="E21">
        <f t="shared" si="0"/>
        <v>1166400</v>
      </c>
    </row>
    <row r="22" spans="1:10" x14ac:dyDescent="0.2">
      <c r="A22" t="s">
        <v>12</v>
      </c>
      <c r="B22" s="2">
        <v>160000</v>
      </c>
      <c r="C22">
        <f t="shared" si="0"/>
        <v>288000</v>
      </c>
      <c r="D22">
        <f t="shared" si="0"/>
        <v>518400</v>
      </c>
      <c r="E22">
        <f t="shared" si="0"/>
        <v>933120</v>
      </c>
    </row>
    <row r="23" spans="1:10" x14ac:dyDescent="0.2">
      <c r="A23" t="s">
        <v>13</v>
      </c>
      <c r="B23" s="2">
        <v>220000</v>
      </c>
      <c r="C23">
        <f t="shared" si="0"/>
        <v>396000</v>
      </c>
      <c r="D23">
        <f t="shared" si="0"/>
        <v>712800</v>
      </c>
      <c r="E23">
        <f t="shared" si="0"/>
        <v>1283040</v>
      </c>
    </row>
    <row r="24" spans="1:10" x14ac:dyDescent="0.2">
      <c r="A24" t="s">
        <v>14</v>
      </c>
      <c r="B24" s="2">
        <v>350000</v>
      </c>
      <c r="C24">
        <f t="shared" si="0"/>
        <v>630000</v>
      </c>
      <c r="D24">
        <f t="shared" si="0"/>
        <v>1134000</v>
      </c>
      <c r="E24">
        <f t="shared" si="0"/>
        <v>2041200</v>
      </c>
    </row>
    <row r="25" spans="1:10" x14ac:dyDescent="0.2">
      <c r="A25" t="s">
        <v>15</v>
      </c>
      <c r="B25" s="2">
        <v>175000</v>
      </c>
      <c r="C25">
        <f t="shared" si="0"/>
        <v>315000</v>
      </c>
      <c r="D25">
        <f t="shared" si="0"/>
        <v>567000</v>
      </c>
      <c r="E25">
        <f t="shared" si="0"/>
        <v>1020600</v>
      </c>
    </row>
    <row r="26" spans="1:10" x14ac:dyDescent="0.2">
      <c r="A26" t="s">
        <v>21</v>
      </c>
      <c r="B26" s="20">
        <f>SUM(B20:B25)</f>
        <v>1425000</v>
      </c>
      <c r="C26" s="20">
        <f>SUM(C20:C25)</f>
        <v>2565000</v>
      </c>
      <c r="D26" s="20">
        <f>SUM(D20:D25)</f>
        <v>4617000</v>
      </c>
      <c r="E26" s="20">
        <f>SUM(E20:E25)</f>
        <v>8310600</v>
      </c>
    </row>
    <row r="27" spans="1:10" x14ac:dyDescent="0.2">
      <c r="A27" t="s">
        <v>33</v>
      </c>
      <c r="E27" s="34">
        <f>E10+I10</f>
        <v>10000000</v>
      </c>
    </row>
    <row r="28" spans="1:10" x14ac:dyDescent="0.2">
      <c r="E28" s="40">
        <f>E27-E26</f>
        <v>1689400</v>
      </c>
      <c r="F28" t="s">
        <v>35</v>
      </c>
    </row>
    <row r="29" spans="1:10" x14ac:dyDescent="0.2">
      <c r="A29" s="18">
        <v>2010</v>
      </c>
      <c r="H29" s="2">
        <f>SUM(H31:H35)</f>
        <v>8310599.9999992587</v>
      </c>
    </row>
    <row r="30" spans="1:10" x14ac:dyDescent="0.2">
      <c r="B30" s="5" t="s">
        <v>10</v>
      </c>
      <c r="C30" s="5" t="s">
        <v>11</v>
      </c>
      <c r="D30" s="5" t="s">
        <v>12</v>
      </c>
      <c r="E30" s="5" t="s">
        <v>13</v>
      </c>
      <c r="F30" s="5" t="s">
        <v>14</v>
      </c>
      <c r="G30" s="5" t="s">
        <v>15</v>
      </c>
      <c r="H30" s="5" t="s">
        <v>22</v>
      </c>
      <c r="J30" s="15" t="s">
        <v>25</v>
      </c>
    </row>
    <row r="31" spans="1:10" x14ac:dyDescent="0.2">
      <c r="A31" t="s">
        <v>1</v>
      </c>
      <c r="B31" s="7">
        <v>1866239.9999992603</v>
      </c>
      <c r="C31" s="7">
        <v>116639.99898001742</v>
      </c>
      <c r="D31" s="7">
        <v>0</v>
      </c>
      <c r="E31" s="7">
        <v>-9.9999306257814169E-7</v>
      </c>
      <c r="F31" s="7">
        <v>0</v>
      </c>
      <c r="G31" s="7">
        <v>1.8189894035458565E-12</v>
      </c>
      <c r="H31" s="9">
        <f>SUM(B31:G31)</f>
        <v>1982879.9989782777</v>
      </c>
      <c r="I31" s="27">
        <f>E5*D5+I5*H5</f>
        <v>2000000</v>
      </c>
      <c r="J31" s="16">
        <f>E5*(475000+0.165*H31)+I5*(475000+0.165*H31)</f>
        <v>802175.1998314159</v>
      </c>
    </row>
    <row r="32" spans="1:10" x14ac:dyDescent="0.2">
      <c r="A32" t="s">
        <v>2</v>
      </c>
      <c r="B32" s="7">
        <v>0</v>
      </c>
      <c r="C32" s="7">
        <v>1049760.0010198448</v>
      </c>
      <c r="D32" s="7">
        <v>933119.99999994575</v>
      </c>
      <c r="E32" s="7">
        <v>0</v>
      </c>
      <c r="F32" s="7">
        <v>0</v>
      </c>
      <c r="G32" s="7">
        <v>0</v>
      </c>
      <c r="H32" s="9">
        <f>SUM(B32:G32)</f>
        <v>1982880.0010197905</v>
      </c>
      <c r="I32" s="27">
        <f>E6*D6+I6*H6</f>
        <v>2000000</v>
      </c>
      <c r="J32" s="16">
        <f>E6*(475000+0.165*H32)+I6*(475000+0.165*H32)</f>
        <v>802175.2001682655</v>
      </c>
    </row>
    <row r="33" spans="1:10" x14ac:dyDescent="0.2">
      <c r="A33" t="s">
        <v>3</v>
      </c>
      <c r="B33" s="7">
        <v>0</v>
      </c>
      <c r="C33" s="7">
        <v>0</v>
      </c>
      <c r="D33" s="7">
        <v>0</v>
      </c>
      <c r="E33" s="7">
        <v>1283039.9999999872</v>
      </c>
      <c r="F33" s="7">
        <v>41200.000000020133</v>
      </c>
      <c r="G33" s="7">
        <v>0</v>
      </c>
      <c r="H33" s="9">
        <f>SUM(B33:G33)</f>
        <v>1324240.0000000072</v>
      </c>
      <c r="I33" s="27">
        <f>E7*D7+I7*H7</f>
        <v>2000000</v>
      </c>
      <c r="J33" s="16">
        <f>E7*(475000+0.165*H33)+I7*(475000+0.165*H33)</f>
        <v>693499.60000000126</v>
      </c>
    </row>
    <row r="34" spans="1:10" x14ac:dyDescent="0.2">
      <c r="A34" t="s">
        <v>4</v>
      </c>
      <c r="B34" s="7">
        <v>0</v>
      </c>
      <c r="C34" s="7">
        <v>0</v>
      </c>
      <c r="D34" s="7">
        <v>0</v>
      </c>
      <c r="E34" s="7">
        <v>8.191879773398934E-7</v>
      </c>
      <c r="F34" s="7">
        <v>2.8980772174226251E-7</v>
      </c>
      <c r="G34" s="7">
        <v>1020600.0000000736</v>
      </c>
      <c r="H34" s="9">
        <f>SUM(B34:G34)</f>
        <v>1020600.0000011825</v>
      </c>
      <c r="I34" s="27">
        <f>E8*D8+I8*H8</f>
        <v>2000000</v>
      </c>
      <c r="J34" s="16">
        <f>E8*(475000+0.165*H34)+I8*(475000+0.165*H34)</f>
        <v>643399.00000019511</v>
      </c>
    </row>
    <row r="35" spans="1:10" x14ac:dyDescent="0.2">
      <c r="A35" t="s">
        <v>5</v>
      </c>
      <c r="B35" s="7">
        <v>0</v>
      </c>
      <c r="C35" s="7">
        <v>0</v>
      </c>
      <c r="D35" s="7">
        <v>0</v>
      </c>
      <c r="E35" s="7">
        <v>0</v>
      </c>
      <c r="F35" s="7">
        <v>2000000</v>
      </c>
      <c r="G35" s="7">
        <v>0</v>
      </c>
      <c r="H35" s="9">
        <f>SUM(B35:G35)</f>
        <v>2000000</v>
      </c>
      <c r="I35" s="27">
        <f>E9*D9+I9*H9</f>
        <v>2000000</v>
      </c>
      <c r="J35" s="16">
        <f>E9*(475000+0.165*H35)+I9*(475000+0.165*H35)</f>
        <v>805000</v>
      </c>
    </row>
    <row r="36" spans="1:10" x14ac:dyDescent="0.2">
      <c r="B36" s="9">
        <f t="shared" ref="B36:G36" si="1">SUM(B31:B35)</f>
        <v>1866239.9999992603</v>
      </c>
      <c r="C36" s="9">
        <f t="shared" si="1"/>
        <v>1166399.9999998622</v>
      </c>
      <c r="D36" s="9">
        <f t="shared" si="1"/>
        <v>933119.99999994575</v>
      </c>
      <c r="E36" s="9">
        <f t="shared" si="1"/>
        <v>1283039.9999998063</v>
      </c>
      <c r="F36" s="9">
        <f t="shared" si="1"/>
        <v>2041200.0000003099</v>
      </c>
      <c r="G36" s="9">
        <f t="shared" si="1"/>
        <v>1020600.0000000736</v>
      </c>
      <c r="H36" s="6"/>
      <c r="J36" s="16">
        <f>SUM(J31:J35)</f>
        <v>3746248.9999998775</v>
      </c>
    </row>
    <row r="37" spans="1:10" x14ac:dyDescent="0.2">
      <c r="A37" s="23" t="s">
        <v>21</v>
      </c>
      <c r="B37" s="28">
        <v>1866240</v>
      </c>
      <c r="C37" s="29">
        <v>1166400</v>
      </c>
      <c r="D37" s="29">
        <v>933120</v>
      </c>
      <c r="E37" s="29">
        <v>1283040</v>
      </c>
      <c r="F37" s="29">
        <v>2041200</v>
      </c>
      <c r="G37" s="29">
        <v>1020600</v>
      </c>
      <c r="H37" s="2"/>
    </row>
    <row r="38" spans="1:10" x14ac:dyDescent="0.2">
      <c r="A38" s="8">
        <f>SUM(B36:G36)</f>
        <v>8310599.9999992587</v>
      </c>
    </row>
    <row r="39" spans="1:10" x14ac:dyDescent="0.2">
      <c r="E39" s="37"/>
      <c r="F39" s="37"/>
      <c r="G39" s="37"/>
    </row>
    <row r="40" spans="1:10" x14ac:dyDescent="0.2">
      <c r="A40" t="s">
        <v>23</v>
      </c>
      <c r="B40" s="32">
        <f>SUMPRODUCT(B31:G35,B13:G17)/4</f>
        <v>4965994.9999992922</v>
      </c>
      <c r="E40" s="38"/>
      <c r="F40" s="43"/>
      <c r="G40" s="37"/>
    </row>
    <row r="41" spans="1:10" x14ac:dyDescent="0.2">
      <c r="A41" t="s">
        <v>24</v>
      </c>
      <c r="B41" s="16">
        <f>J36</f>
        <v>3746248.9999998775</v>
      </c>
      <c r="E41" s="38"/>
      <c r="F41" s="43"/>
      <c r="G41" s="37"/>
    </row>
    <row r="42" spans="1:10" x14ac:dyDescent="0.2">
      <c r="A42" t="s">
        <v>27</v>
      </c>
      <c r="B42" s="13">
        <f>M10</f>
        <v>2892119.9999998515</v>
      </c>
      <c r="E42" s="38"/>
      <c r="F42" s="43"/>
      <c r="G42" s="37"/>
    </row>
    <row r="43" spans="1:10" x14ac:dyDescent="0.2">
      <c r="A43" t="s">
        <v>26</v>
      </c>
      <c r="B43" s="17">
        <f>3*SUM(B36:G36)/4</f>
        <v>6232949.999999444</v>
      </c>
      <c r="E43" s="38"/>
      <c r="F43" s="43"/>
      <c r="G43" s="37"/>
    </row>
    <row r="44" spans="1:10" x14ac:dyDescent="0.2">
      <c r="E44" s="37"/>
      <c r="F44" s="43"/>
      <c r="G44" s="37"/>
    </row>
    <row r="45" spans="1:10" x14ac:dyDescent="0.2">
      <c r="A45" t="s">
        <v>30</v>
      </c>
      <c r="B45" s="10">
        <f>B40+B41+B42-B43</f>
        <v>5371413.9999995762</v>
      </c>
      <c r="E45" s="38"/>
      <c r="F45" s="44"/>
      <c r="G45" s="37"/>
    </row>
    <row r="46" spans="1:10" x14ac:dyDescent="0.2">
      <c r="E46" s="38"/>
    </row>
    <row r="47" spans="1:10" x14ac:dyDescent="0.2">
      <c r="E47" s="1"/>
    </row>
  </sheetData>
  <mergeCells count="1">
    <mergeCell ref="K3:M3"/>
  </mergeCells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5"/>
  <sheetViews>
    <sheetView topLeftCell="A16" workbookViewId="0">
      <selection activeCell="A29" sqref="A29"/>
    </sheetView>
  </sheetViews>
  <sheetFormatPr defaultRowHeight="12.75" x14ac:dyDescent="0.2"/>
  <cols>
    <col min="1" max="1" width="17.140625" customWidth="1"/>
    <col min="2" max="2" width="13.42578125" customWidth="1"/>
    <col min="3" max="3" width="13.28515625" customWidth="1"/>
    <col min="4" max="4" width="12.85546875" customWidth="1"/>
    <col min="5" max="5" width="13.28515625" customWidth="1"/>
    <col min="6" max="6" width="11.140625" customWidth="1"/>
    <col min="7" max="7" width="12.7109375" customWidth="1"/>
    <col min="8" max="8" width="11.85546875" customWidth="1"/>
    <col min="9" max="9" width="12.28515625" customWidth="1"/>
    <col min="10" max="10" width="13.5703125" customWidth="1"/>
    <col min="11" max="11" width="11.140625" bestFit="1" customWidth="1"/>
    <col min="12" max="12" width="12.42578125" customWidth="1"/>
    <col min="13" max="13" width="12.7109375" bestFit="1" customWidth="1"/>
  </cols>
  <sheetData>
    <row r="3" spans="1:13" x14ac:dyDescent="0.2">
      <c r="B3" t="s">
        <v>8</v>
      </c>
      <c r="F3" t="s">
        <v>9</v>
      </c>
      <c r="K3" s="46" t="s">
        <v>29</v>
      </c>
      <c r="L3" s="46"/>
      <c r="M3" s="46"/>
    </row>
    <row r="4" spans="1:13" x14ac:dyDescent="0.2">
      <c r="A4" t="s">
        <v>0</v>
      </c>
      <c r="B4" t="s">
        <v>6</v>
      </c>
      <c r="C4" t="s">
        <v>7</v>
      </c>
      <c r="D4" t="s">
        <v>20</v>
      </c>
      <c r="E4" t="s">
        <v>31</v>
      </c>
      <c r="F4" t="s">
        <v>6</v>
      </c>
      <c r="G4" t="s">
        <v>7</v>
      </c>
      <c r="H4" t="s">
        <v>20</v>
      </c>
      <c r="I4" t="s">
        <v>32</v>
      </c>
      <c r="K4" s="14" t="s">
        <v>6</v>
      </c>
      <c r="L4" s="11" t="s">
        <v>7</v>
      </c>
      <c r="M4" s="11" t="s">
        <v>28</v>
      </c>
    </row>
    <row r="5" spans="1:13" x14ac:dyDescent="0.2">
      <c r="A5" t="s">
        <v>1</v>
      </c>
      <c r="B5" s="4">
        <v>300000</v>
      </c>
      <c r="C5" s="5">
        <v>0.2</v>
      </c>
      <c r="D5" s="24">
        <v>2000000</v>
      </c>
      <c r="E5" s="35">
        <v>0</v>
      </c>
      <c r="F5" s="4">
        <v>500000</v>
      </c>
      <c r="G5" s="5">
        <v>0.2</v>
      </c>
      <c r="H5" s="25">
        <v>4000000</v>
      </c>
      <c r="I5" s="35">
        <v>0</v>
      </c>
      <c r="K5" s="31">
        <f>E5*B5+I5*F5</f>
        <v>0</v>
      </c>
      <c r="L5" s="12">
        <f>0.2*H31</f>
        <v>0</v>
      </c>
      <c r="M5" s="13">
        <f>L5+K5</f>
        <v>0</v>
      </c>
    </row>
    <row r="6" spans="1:13" x14ac:dyDescent="0.2">
      <c r="A6" t="s">
        <v>2</v>
      </c>
      <c r="B6" s="4">
        <v>250000</v>
      </c>
      <c r="C6" s="5">
        <v>0.2</v>
      </c>
      <c r="D6" s="24">
        <v>2000000</v>
      </c>
      <c r="E6" s="35">
        <v>0</v>
      </c>
      <c r="F6" s="4">
        <v>420000</v>
      </c>
      <c r="G6" s="5">
        <v>0.2</v>
      </c>
      <c r="H6" s="25">
        <v>4000000</v>
      </c>
      <c r="I6" s="35">
        <v>0</v>
      </c>
      <c r="K6" s="31">
        <f>E6*B6+I6*F6</f>
        <v>0</v>
      </c>
      <c r="L6" s="12">
        <f>0.2*H32</f>
        <v>0</v>
      </c>
      <c r="M6" s="13">
        <f>L6+K6</f>
        <v>0</v>
      </c>
    </row>
    <row r="7" spans="1:13" x14ac:dyDescent="0.2">
      <c r="A7" t="s">
        <v>3</v>
      </c>
      <c r="B7" s="4">
        <v>220000</v>
      </c>
      <c r="C7" s="5">
        <v>0.2</v>
      </c>
      <c r="D7" s="24">
        <v>2000000</v>
      </c>
      <c r="E7" s="21">
        <v>0</v>
      </c>
      <c r="F7" s="4">
        <v>375000</v>
      </c>
      <c r="G7" s="5">
        <v>0.2</v>
      </c>
      <c r="H7" s="25">
        <v>4000000</v>
      </c>
      <c r="I7" s="21">
        <v>1</v>
      </c>
      <c r="K7" s="31">
        <f>E7*B7+I7*F7</f>
        <v>375000</v>
      </c>
      <c r="L7" s="12">
        <f>0.2*H33</f>
        <v>513000</v>
      </c>
      <c r="M7" s="13">
        <f>L7+K7</f>
        <v>888000</v>
      </c>
    </row>
    <row r="8" spans="1:13" x14ac:dyDescent="0.2">
      <c r="A8" t="s">
        <v>4</v>
      </c>
      <c r="B8" s="4">
        <v>220000</v>
      </c>
      <c r="C8" s="5">
        <v>0.2</v>
      </c>
      <c r="D8" s="24">
        <v>2000000</v>
      </c>
      <c r="E8" s="35">
        <v>0</v>
      </c>
      <c r="F8" s="4">
        <v>375000</v>
      </c>
      <c r="G8" s="5">
        <v>0.2</v>
      </c>
      <c r="H8" s="25">
        <v>4000000</v>
      </c>
      <c r="I8" s="35">
        <v>0</v>
      </c>
      <c r="K8" s="31">
        <f>E8*B8+I8*F8</f>
        <v>0</v>
      </c>
      <c r="L8" s="12">
        <f>0.2*H34</f>
        <v>0</v>
      </c>
      <c r="M8" s="13">
        <f>L8+K8</f>
        <v>0</v>
      </c>
    </row>
    <row r="9" spans="1:13" x14ac:dyDescent="0.2">
      <c r="A9" t="s">
        <v>5</v>
      </c>
      <c r="B9" s="4">
        <v>240000</v>
      </c>
      <c r="C9" s="5">
        <v>0.2</v>
      </c>
      <c r="D9" s="24">
        <v>2000000</v>
      </c>
      <c r="E9" s="35">
        <v>0</v>
      </c>
      <c r="F9" s="4">
        <v>400000</v>
      </c>
      <c r="G9" s="5">
        <v>0.2</v>
      </c>
      <c r="H9" s="25">
        <v>4000000</v>
      </c>
      <c r="I9" s="35">
        <v>0</v>
      </c>
      <c r="K9" s="31">
        <f>E9*B9+I9*F9</f>
        <v>0</v>
      </c>
      <c r="L9" s="12">
        <f>0.2*H35</f>
        <v>0</v>
      </c>
      <c r="M9" s="13">
        <f>L9+K9</f>
        <v>0</v>
      </c>
    </row>
    <row r="10" spans="1:13" x14ac:dyDescent="0.2">
      <c r="D10" s="26">
        <f>SUM(D5:D9)</f>
        <v>10000000</v>
      </c>
      <c r="E10" s="23">
        <f>SUMPRODUCT(D5:D9,E5:E9)</f>
        <v>0</v>
      </c>
      <c r="H10" s="26">
        <f>SUM(H5:H9)</f>
        <v>20000000</v>
      </c>
      <c r="I10" s="23">
        <f>SUMPRODUCT(H5:H9,I5:I9)</f>
        <v>4000000</v>
      </c>
      <c r="L10" s="19"/>
      <c r="M10" s="30">
        <f>SUM(M5:M9)</f>
        <v>888000</v>
      </c>
    </row>
    <row r="11" spans="1:13" x14ac:dyDescent="0.2">
      <c r="L11" s="19"/>
    </row>
    <row r="12" spans="1:13" x14ac:dyDescent="0.2">
      <c r="B12" t="s">
        <v>10</v>
      </c>
      <c r="C12" t="s">
        <v>11</v>
      </c>
      <c r="D12" t="s">
        <v>12</v>
      </c>
      <c r="E12" t="s">
        <v>13</v>
      </c>
      <c r="F12" t="s">
        <v>14</v>
      </c>
      <c r="G12" t="s">
        <v>15</v>
      </c>
    </row>
    <row r="13" spans="1:13" x14ac:dyDescent="0.2">
      <c r="A13" t="s">
        <v>1</v>
      </c>
      <c r="B13" s="3">
        <v>2</v>
      </c>
      <c r="C13" s="3">
        <v>2.5</v>
      </c>
      <c r="D13" s="3">
        <v>3.5</v>
      </c>
      <c r="E13" s="3">
        <v>4</v>
      </c>
      <c r="F13" s="3">
        <v>5</v>
      </c>
      <c r="G13" s="3">
        <v>5.5</v>
      </c>
    </row>
    <row r="14" spans="1:13" x14ac:dyDescent="0.2">
      <c r="A14" t="s">
        <v>2</v>
      </c>
      <c r="B14" s="3">
        <v>2.5</v>
      </c>
      <c r="C14" s="3">
        <v>2.5</v>
      </c>
      <c r="D14" s="3">
        <v>2.5</v>
      </c>
      <c r="E14" s="3">
        <v>3</v>
      </c>
      <c r="F14" s="3">
        <v>4</v>
      </c>
      <c r="G14" s="3">
        <v>4.5</v>
      </c>
    </row>
    <row r="15" spans="1:13" x14ac:dyDescent="0.2">
      <c r="A15" t="s">
        <v>3</v>
      </c>
      <c r="B15" s="3">
        <v>3.5</v>
      </c>
      <c r="C15" s="3">
        <v>3.5</v>
      </c>
      <c r="D15" s="3">
        <v>2.5</v>
      </c>
      <c r="E15" s="3">
        <v>2.5</v>
      </c>
      <c r="F15" s="3">
        <v>3</v>
      </c>
      <c r="G15" s="3">
        <v>3.5</v>
      </c>
    </row>
    <row r="16" spans="1:13" x14ac:dyDescent="0.2">
      <c r="A16" t="s">
        <v>4</v>
      </c>
      <c r="B16" s="3">
        <v>4</v>
      </c>
      <c r="C16" s="3">
        <v>4</v>
      </c>
      <c r="D16" s="3">
        <v>3</v>
      </c>
      <c r="E16" s="3">
        <v>2.5</v>
      </c>
      <c r="F16" s="3">
        <v>3</v>
      </c>
      <c r="G16" s="3">
        <v>2.5</v>
      </c>
    </row>
    <row r="17" spans="1:10" x14ac:dyDescent="0.2">
      <c r="A17" t="s">
        <v>5</v>
      </c>
      <c r="B17" s="3">
        <v>4.5</v>
      </c>
      <c r="C17" s="3">
        <v>5</v>
      </c>
      <c r="D17" s="3">
        <v>3</v>
      </c>
      <c r="E17" s="3">
        <v>3.5</v>
      </c>
      <c r="F17" s="3">
        <v>2.5</v>
      </c>
      <c r="G17" s="3">
        <v>4</v>
      </c>
    </row>
    <row r="19" spans="1:10" x14ac:dyDescent="0.2">
      <c r="B19" t="s">
        <v>16</v>
      </c>
      <c r="C19" t="s">
        <v>17</v>
      </c>
      <c r="D19" t="s">
        <v>18</v>
      </c>
      <c r="E19" t="s">
        <v>19</v>
      </c>
    </row>
    <row r="20" spans="1:10" x14ac:dyDescent="0.2">
      <c r="A20" t="s">
        <v>10</v>
      </c>
      <c r="B20" s="2">
        <v>320000</v>
      </c>
      <c r="C20">
        <f t="shared" ref="C20:E25" si="0">B20*1.8</f>
        <v>576000</v>
      </c>
      <c r="D20">
        <f t="shared" si="0"/>
        <v>1036800</v>
      </c>
      <c r="E20">
        <f t="shared" si="0"/>
        <v>1866240</v>
      </c>
    </row>
    <row r="21" spans="1:10" x14ac:dyDescent="0.2">
      <c r="A21" t="s">
        <v>11</v>
      </c>
      <c r="B21" s="2">
        <v>200000</v>
      </c>
      <c r="C21">
        <f t="shared" si="0"/>
        <v>360000</v>
      </c>
      <c r="D21">
        <f t="shared" si="0"/>
        <v>648000</v>
      </c>
      <c r="E21">
        <f t="shared" si="0"/>
        <v>1166400</v>
      </c>
    </row>
    <row r="22" spans="1:10" x14ac:dyDescent="0.2">
      <c r="A22" t="s">
        <v>12</v>
      </c>
      <c r="B22" s="2">
        <v>160000</v>
      </c>
      <c r="C22">
        <f t="shared" si="0"/>
        <v>288000</v>
      </c>
      <c r="D22">
        <f t="shared" si="0"/>
        <v>518400</v>
      </c>
      <c r="E22">
        <f t="shared" si="0"/>
        <v>933120</v>
      </c>
    </row>
    <row r="23" spans="1:10" x14ac:dyDescent="0.2">
      <c r="A23" t="s">
        <v>13</v>
      </c>
      <c r="B23" s="2">
        <v>220000</v>
      </c>
      <c r="C23">
        <f t="shared" si="0"/>
        <v>396000</v>
      </c>
      <c r="D23">
        <f t="shared" si="0"/>
        <v>712800</v>
      </c>
      <c r="E23">
        <f t="shared" si="0"/>
        <v>1283040</v>
      </c>
    </row>
    <row r="24" spans="1:10" x14ac:dyDescent="0.2">
      <c r="A24" t="s">
        <v>14</v>
      </c>
      <c r="B24" s="2">
        <v>350000</v>
      </c>
      <c r="C24">
        <f t="shared" si="0"/>
        <v>630000</v>
      </c>
      <c r="D24">
        <f t="shared" si="0"/>
        <v>1134000</v>
      </c>
      <c r="E24">
        <f t="shared" si="0"/>
        <v>2041200</v>
      </c>
    </row>
    <row r="25" spans="1:10" x14ac:dyDescent="0.2">
      <c r="A25" t="s">
        <v>15</v>
      </c>
      <c r="B25" s="2">
        <v>175000</v>
      </c>
      <c r="C25">
        <f t="shared" si="0"/>
        <v>315000</v>
      </c>
      <c r="D25">
        <f t="shared" si="0"/>
        <v>567000</v>
      </c>
      <c r="E25">
        <f t="shared" si="0"/>
        <v>1020600</v>
      </c>
    </row>
    <row r="26" spans="1:10" x14ac:dyDescent="0.2">
      <c r="A26" t="s">
        <v>21</v>
      </c>
      <c r="B26" s="20">
        <f>SUM(B20:B25)</f>
        <v>1425000</v>
      </c>
      <c r="C26" s="20">
        <f>SUM(C20:C25)</f>
        <v>2565000</v>
      </c>
      <c r="D26" s="20">
        <f>SUM(D20:D25)</f>
        <v>4617000</v>
      </c>
      <c r="E26" s="20">
        <f>SUM(E20:E25)</f>
        <v>8310600</v>
      </c>
    </row>
    <row r="27" spans="1:10" x14ac:dyDescent="0.2">
      <c r="A27" t="s">
        <v>33</v>
      </c>
      <c r="C27" s="22">
        <f>E10+I10</f>
        <v>4000000</v>
      </c>
    </row>
    <row r="29" spans="1:10" x14ac:dyDescent="0.2">
      <c r="A29" s="18">
        <v>2008</v>
      </c>
      <c r="H29" s="2">
        <f>SUM(H31:H35)</f>
        <v>2565000</v>
      </c>
    </row>
    <row r="30" spans="1:10" x14ac:dyDescent="0.2">
      <c r="B30" s="5" t="s">
        <v>10</v>
      </c>
      <c r="C30" s="5" t="s">
        <v>11</v>
      </c>
      <c r="D30" s="5" t="s">
        <v>12</v>
      </c>
      <c r="E30" s="5" t="s">
        <v>13</v>
      </c>
      <c r="F30" s="5" t="s">
        <v>14</v>
      </c>
      <c r="G30" s="5" t="s">
        <v>15</v>
      </c>
      <c r="H30" s="5" t="s">
        <v>22</v>
      </c>
      <c r="J30" s="15" t="s">
        <v>25</v>
      </c>
    </row>
    <row r="31" spans="1:10" x14ac:dyDescent="0.2">
      <c r="A31" t="s">
        <v>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9">
        <f>SUM(B31:G31)</f>
        <v>0</v>
      </c>
      <c r="I31" s="27">
        <f>E5*D5+I5*H5</f>
        <v>0</v>
      </c>
      <c r="J31" s="16">
        <f>(475000+0.165*H31)*E5+(475000+0.165*H31)*I5</f>
        <v>0</v>
      </c>
    </row>
    <row r="32" spans="1:10" x14ac:dyDescent="0.2">
      <c r="A32" t="s">
        <v>2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9">
        <f>SUM(B32:G32)</f>
        <v>0</v>
      </c>
      <c r="I32" s="27">
        <f>E6*D6+I6*H6</f>
        <v>0</v>
      </c>
      <c r="J32" s="16">
        <f>(475000+0.165*H32)*E6+(475000+0.165*H32)*I6</f>
        <v>0</v>
      </c>
    </row>
    <row r="33" spans="1:10" x14ac:dyDescent="0.2">
      <c r="A33" t="s">
        <v>3</v>
      </c>
      <c r="B33" s="7">
        <v>576000</v>
      </c>
      <c r="C33" s="7">
        <v>360000</v>
      </c>
      <c r="D33" s="7">
        <v>288000</v>
      </c>
      <c r="E33" s="7">
        <v>396000</v>
      </c>
      <c r="F33" s="7">
        <v>630000</v>
      </c>
      <c r="G33" s="7">
        <v>315000</v>
      </c>
      <c r="H33" s="9">
        <f>SUM(B33:G33)</f>
        <v>2565000</v>
      </c>
      <c r="I33" s="27">
        <f>E7*D7+I7*H7</f>
        <v>4000000</v>
      </c>
      <c r="J33" s="16">
        <f>(475000+0.165*H33)*E7+(475000+0.165*H33)*I7</f>
        <v>898225</v>
      </c>
    </row>
    <row r="34" spans="1:10" x14ac:dyDescent="0.2">
      <c r="A34" t="s">
        <v>4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9">
        <f>SUM(B34:G34)</f>
        <v>0</v>
      </c>
      <c r="I34" s="27">
        <f>E8*D8+I8*H8</f>
        <v>0</v>
      </c>
      <c r="J34" s="16">
        <f>(475000+0.165*H34)*E8+(475000+0.165*H34)*I8</f>
        <v>0</v>
      </c>
    </row>
    <row r="35" spans="1:10" x14ac:dyDescent="0.2">
      <c r="A35" t="s">
        <v>5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9">
        <f>SUM(B35:G35)</f>
        <v>0</v>
      </c>
      <c r="I35" s="27">
        <f>E9*D9+I9*H9</f>
        <v>0</v>
      </c>
      <c r="J35" s="16">
        <f>(475000+0.165*H35)*E9+(475000+0.165*H35)*I9</f>
        <v>0</v>
      </c>
    </row>
    <row r="36" spans="1:10" x14ac:dyDescent="0.2">
      <c r="B36" s="9">
        <f t="shared" ref="B36:G36" si="1">SUM(B31:B35)</f>
        <v>576000</v>
      </c>
      <c r="C36" s="9">
        <f t="shared" si="1"/>
        <v>360000</v>
      </c>
      <c r="D36" s="9">
        <f t="shared" si="1"/>
        <v>288000</v>
      </c>
      <c r="E36" s="9">
        <f t="shared" si="1"/>
        <v>396000</v>
      </c>
      <c r="F36" s="9">
        <f t="shared" si="1"/>
        <v>630000</v>
      </c>
      <c r="G36" s="9">
        <f t="shared" si="1"/>
        <v>315000</v>
      </c>
      <c r="H36" s="6"/>
      <c r="J36" s="16">
        <f>SUM(J31:J35)</f>
        <v>898225</v>
      </c>
    </row>
    <row r="37" spans="1:10" x14ac:dyDescent="0.2">
      <c r="A37" s="23" t="s">
        <v>21</v>
      </c>
      <c r="B37" s="28">
        <v>576000</v>
      </c>
      <c r="C37" s="29">
        <v>360000</v>
      </c>
      <c r="D37" s="29">
        <v>288000</v>
      </c>
      <c r="E37" s="29">
        <v>396000</v>
      </c>
      <c r="F37" s="29">
        <v>630000</v>
      </c>
      <c r="G37" s="29">
        <v>315000</v>
      </c>
      <c r="H37" s="2"/>
    </row>
    <row r="38" spans="1:10" x14ac:dyDescent="0.2">
      <c r="A38" s="8">
        <f>SUM(B36:G36)</f>
        <v>2565000</v>
      </c>
    </row>
    <row r="40" spans="1:10" x14ac:dyDescent="0.2">
      <c r="A40" t="s">
        <v>23</v>
      </c>
      <c r="B40" s="32">
        <f>SUMPRODUCT(B31:G35,B13:G17)/4</f>
        <v>1994625</v>
      </c>
    </row>
    <row r="41" spans="1:10" x14ac:dyDescent="0.2">
      <c r="A41" t="s">
        <v>24</v>
      </c>
      <c r="B41" s="16">
        <f>J36</f>
        <v>898225</v>
      </c>
      <c r="E41" s="1"/>
    </row>
    <row r="42" spans="1:10" x14ac:dyDescent="0.2">
      <c r="A42" t="s">
        <v>27</v>
      </c>
      <c r="B42" s="13">
        <f>M10</f>
        <v>888000</v>
      </c>
      <c r="E42" s="1"/>
    </row>
    <row r="43" spans="1:10" x14ac:dyDescent="0.2">
      <c r="A43" t="s">
        <v>26</v>
      </c>
      <c r="B43" s="17">
        <f>3*SUM(B36:G36)/4</f>
        <v>1923750</v>
      </c>
    </row>
    <row r="44" spans="1:10" x14ac:dyDescent="0.2">
      <c r="E44" s="1"/>
    </row>
    <row r="45" spans="1:10" x14ac:dyDescent="0.2">
      <c r="A45" t="s">
        <v>30</v>
      </c>
      <c r="B45" s="10">
        <f>B40+B41+B42-B43</f>
        <v>1857100</v>
      </c>
      <c r="E45" s="1"/>
    </row>
  </sheetData>
  <mergeCells count="1">
    <mergeCell ref="K3:M3"/>
  </mergeCells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5"/>
  <sheetViews>
    <sheetView topLeftCell="A16" workbookViewId="0">
      <selection activeCell="A29" sqref="A29"/>
    </sheetView>
  </sheetViews>
  <sheetFormatPr defaultRowHeight="12.75" x14ac:dyDescent="0.2"/>
  <cols>
    <col min="1" max="1" width="17.140625" customWidth="1"/>
    <col min="2" max="2" width="13.42578125" customWidth="1"/>
    <col min="3" max="3" width="13.28515625" customWidth="1"/>
    <col min="4" max="4" width="12.85546875" customWidth="1"/>
    <col min="5" max="5" width="13.28515625" customWidth="1"/>
    <col min="6" max="6" width="11.140625" customWidth="1"/>
    <col min="7" max="7" width="12.7109375" customWidth="1"/>
    <col min="8" max="8" width="11.85546875" customWidth="1"/>
    <col min="9" max="9" width="12.28515625" customWidth="1"/>
    <col min="10" max="10" width="13.5703125" customWidth="1"/>
    <col min="11" max="11" width="11.140625" bestFit="1" customWidth="1"/>
    <col min="12" max="12" width="12.42578125" customWidth="1"/>
    <col min="13" max="13" width="12.7109375" bestFit="1" customWidth="1"/>
  </cols>
  <sheetData>
    <row r="3" spans="1:13" x14ac:dyDescent="0.2">
      <c r="B3" t="s">
        <v>8</v>
      </c>
      <c r="F3" t="s">
        <v>9</v>
      </c>
      <c r="K3" s="46" t="s">
        <v>29</v>
      </c>
      <c r="L3" s="46"/>
      <c r="M3" s="46"/>
    </row>
    <row r="4" spans="1:13" x14ac:dyDescent="0.2">
      <c r="A4" t="s">
        <v>0</v>
      </c>
      <c r="B4" t="s">
        <v>6</v>
      </c>
      <c r="C4" t="s">
        <v>7</v>
      </c>
      <c r="D4" t="s">
        <v>20</v>
      </c>
      <c r="E4" t="s">
        <v>31</v>
      </c>
      <c r="F4" t="s">
        <v>6</v>
      </c>
      <c r="G4" t="s">
        <v>7</v>
      </c>
      <c r="H4" t="s">
        <v>20</v>
      </c>
      <c r="I4" t="s">
        <v>32</v>
      </c>
      <c r="K4" s="14" t="s">
        <v>6</v>
      </c>
      <c r="L4" s="11" t="s">
        <v>7</v>
      </c>
      <c r="M4" s="11" t="s">
        <v>28</v>
      </c>
    </row>
    <row r="5" spans="1:13" x14ac:dyDescent="0.2">
      <c r="A5" t="s">
        <v>1</v>
      </c>
      <c r="B5" s="4">
        <v>300000</v>
      </c>
      <c r="C5" s="5">
        <v>0.2</v>
      </c>
      <c r="D5" s="24">
        <v>2000000</v>
      </c>
      <c r="E5" s="35">
        <v>0</v>
      </c>
      <c r="F5" s="4">
        <v>500000</v>
      </c>
      <c r="G5" s="5">
        <v>0.2</v>
      </c>
      <c r="H5" s="25">
        <v>4000000</v>
      </c>
      <c r="I5" s="35">
        <v>0</v>
      </c>
      <c r="K5" s="31">
        <f>E5*B5+I5*F5</f>
        <v>0</v>
      </c>
      <c r="L5" s="12">
        <f>0.2*H31</f>
        <v>0</v>
      </c>
      <c r="M5" s="13">
        <f>L5+K5</f>
        <v>0</v>
      </c>
    </row>
    <row r="6" spans="1:13" x14ac:dyDescent="0.2">
      <c r="A6" t="s">
        <v>2</v>
      </c>
      <c r="B6" s="4">
        <v>250000</v>
      </c>
      <c r="C6" s="5">
        <v>0.2</v>
      </c>
      <c r="D6" s="24">
        <v>2000000</v>
      </c>
      <c r="E6" s="35">
        <v>0</v>
      </c>
      <c r="F6" s="4">
        <v>420000</v>
      </c>
      <c r="G6" s="5">
        <v>0.2</v>
      </c>
      <c r="H6" s="25">
        <v>4000000</v>
      </c>
      <c r="I6" s="35">
        <v>0</v>
      </c>
      <c r="K6" s="31">
        <f>E6*B6+I6*F6</f>
        <v>0</v>
      </c>
      <c r="L6" s="12">
        <f>0.2*H32</f>
        <v>0</v>
      </c>
      <c r="M6" s="13">
        <f>L6+K6</f>
        <v>0</v>
      </c>
    </row>
    <row r="7" spans="1:13" x14ac:dyDescent="0.2">
      <c r="A7" t="s">
        <v>3</v>
      </c>
      <c r="B7" s="4">
        <v>220000</v>
      </c>
      <c r="C7" s="5">
        <v>0.2</v>
      </c>
      <c r="D7" s="24">
        <v>2000000</v>
      </c>
      <c r="E7" s="21">
        <v>1</v>
      </c>
      <c r="F7" s="4">
        <v>375000</v>
      </c>
      <c r="G7" s="5">
        <v>0.2</v>
      </c>
      <c r="H7" s="25">
        <v>4000000</v>
      </c>
      <c r="I7" s="21">
        <v>1</v>
      </c>
      <c r="K7" s="31">
        <f>E7*B7+I7*F7</f>
        <v>595000</v>
      </c>
      <c r="L7" s="12">
        <f>0.2*H33</f>
        <v>923400</v>
      </c>
      <c r="M7" s="13">
        <f>L7+K7</f>
        <v>1518400</v>
      </c>
    </row>
    <row r="8" spans="1:13" x14ac:dyDescent="0.2">
      <c r="A8" t="s">
        <v>4</v>
      </c>
      <c r="B8" s="4">
        <v>220000</v>
      </c>
      <c r="C8" s="5">
        <v>0.2</v>
      </c>
      <c r="D8" s="24">
        <v>2000000</v>
      </c>
      <c r="E8" s="35">
        <v>0</v>
      </c>
      <c r="F8" s="4">
        <v>375000</v>
      </c>
      <c r="G8" s="5">
        <v>0.2</v>
      </c>
      <c r="H8" s="25">
        <v>4000000</v>
      </c>
      <c r="I8" s="35">
        <v>0</v>
      </c>
      <c r="K8" s="31">
        <f>E8*B8+I8*F8</f>
        <v>0</v>
      </c>
      <c r="L8" s="12">
        <f>0.2*H34</f>
        <v>0</v>
      </c>
      <c r="M8" s="13">
        <f>L8+K8</f>
        <v>0</v>
      </c>
    </row>
    <row r="9" spans="1:13" x14ac:dyDescent="0.2">
      <c r="A9" t="s">
        <v>5</v>
      </c>
      <c r="B9" s="4">
        <v>240000</v>
      </c>
      <c r="C9" s="5">
        <v>0.2</v>
      </c>
      <c r="D9" s="24">
        <v>2000000</v>
      </c>
      <c r="E9" s="35">
        <v>0</v>
      </c>
      <c r="F9" s="4">
        <v>400000</v>
      </c>
      <c r="G9" s="5">
        <v>0.2</v>
      </c>
      <c r="H9" s="25">
        <v>4000000</v>
      </c>
      <c r="I9" s="35">
        <v>0</v>
      </c>
      <c r="K9" s="31">
        <f>E9*B9+I9*F9</f>
        <v>0</v>
      </c>
      <c r="L9" s="12">
        <f>0.2*H35</f>
        <v>0</v>
      </c>
      <c r="M9" s="13">
        <f>L9+K9</f>
        <v>0</v>
      </c>
    </row>
    <row r="10" spans="1:13" x14ac:dyDescent="0.2">
      <c r="D10" s="26">
        <f>SUM(D5:D9)</f>
        <v>10000000</v>
      </c>
      <c r="E10" s="23">
        <f>SUMPRODUCT(D5:D9,E5:E9)</f>
        <v>2000000</v>
      </c>
      <c r="H10" s="26">
        <f>SUM(H5:H9)</f>
        <v>20000000</v>
      </c>
      <c r="I10" s="23">
        <f>SUMPRODUCT(H5:H9,I5:I9)</f>
        <v>4000000</v>
      </c>
      <c r="L10" s="19"/>
      <c r="M10" s="30">
        <f>SUM(M5:M9)</f>
        <v>1518400</v>
      </c>
    </row>
    <row r="11" spans="1:13" x14ac:dyDescent="0.2">
      <c r="L11" s="19"/>
    </row>
    <row r="12" spans="1:13" x14ac:dyDescent="0.2">
      <c r="B12" t="s">
        <v>10</v>
      </c>
      <c r="C12" t="s">
        <v>11</v>
      </c>
      <c r="D12" t="s">
        <v>12</v>
      </c>
      <c r="E12" t="s">
        <v>13</v>
      </c>
      <c r="F12" t="s">
        <v>14</v>
      </c>
      <c r="G12" t="s">
        <v>15</v>
      </c>
    </row>
    <row r="13" spans="1:13" x14ac:dyDescent="0.2">
      <c r="A13" t="s">
        <v>1</v>
      </c>
      <c r="B13" s="3">
        <v>2</v>
      </c>
      <c r="C13" s="3">
        <v>2.5</v>
      </c>
      <c r="D13" s="3">
        <v>3.5</v>
      </c>
      <c r="E13" s="3">
        <v>4</v>
      </c>
      <c r="F13" s="3">
        <v>5</v>
      </c>
      <c r="G13" s="3">
        <v>5.5</v>
      </c>
    </row>
    <row r="14" spans="1:13" x14ac:dyDescent="0.2">
      <c r="A14" t="s">
        <v>2</v>
      </c>
      <c r="B14" s="3">
        <v>2.5</v>
      </c>
      <c r="C14" s="3">
        <v>2.5</v>
      </c>
      <c r="D14" s="3">
        <v>2.5</v>
      </c>
      <c r="E14" s="3">
        <v>3</v>
      </c>
      <c r="F14" s="3">
        <v>4</v>
      </c>
      <c r="G14" s="3">
        <v>4.5</v>
      </c>
    </row>
    <row r="15" spans="1:13" x14ac:dyDescent="0.2">
      <c r="A15" t="s">
        <v>3</v>
      </c>
      <c r="B15" s="3">
        <v>3.5</v>
      </c>
      <c r="C15" s="3">
        <v>3.5</v>
      </c>
      <c r="D15" s="3">
        <v>2.5</v>
      </c>
      <c r="E15" s="3">
        <v>2.5</v>
      </c>
      <c r="F15" s="3">
        <v>3</v>
      </c>
      <c r="G15" s="3">
        <v>3.5</v>
      </c>
    </row>
    <row r="16" spans="1:13" x14ac:dyDescent="0.2">
      <c r="A16" t="s">
        <v>4</v>
      </c>
      <c r="B16" s="3">
        <v>4</v>
      </c>
      <c r="C16" s="3">
        <v>4</v>
      </c>
      <c r="D16" s="3">
        <v>3</v>
      </c>
      <c r="E16" s="3">
        <v>2.5</v>
      </c>
      <c r="F16" s="3">
        <v>3</v>
      </c>
      <c r="G16" s="3">
        <v>2.5</v>
      </c>
    </row>
    <row r="17" spans="1:10" x14ac:dyDescent="0.2">
      <c r="A17" t="s">
        <v>5</v>
      </c>
      <c r="B17" s="3">
        <v>4.5</v>
      </c>
      <c r="C17" s="3">
        <v>5</v>
      </c>
      <c r="D17" s="3">
        <v>3</v>
      </c>
      <c r="E17" s="3">
        <v>3.5</v>
      </c>
      <c r="F17" s="3">
        <v>2.5</v>
      </c>
      <c r="G17" s="3">
        <v>4</v>
      </c>
    </row>
    <row r="19" spans="1:10" x14ac:dyDescent="0.2">
      <c r="B19" t="s">
        <v>16</v>
      </c>
      <c r="C19" t="s">
        <v>17</v>
      </c>
      <c r="D19" t="s">
        <v>18</v>
      </c>
      <c r="E19" t="s">
        <v>19</v>
      </c>
    </row>
    <row r="20" spans="1:10" x14ac:dyDescent="0.2">
      <c r="A20" t="s">
        <v>10</v>
      </c>
      <c r="B20" s="2">
        <v>320000</v>
      </c>
      <c r="C20">
        <f t="shared" ref="C20:E25" si="0">B20*1.8</f>
        <v>576000</v>
      </c>
      <c r="D20">
        <f t="shared" si="0"/>
        <v>1036800</v>
      </c>
      <c r="E20">
        <f t="shared" si="0"/>
        <v>1866240</v>
      </c>
    </row>
    <row r="21" spans="1:10" x14ac:dyDescent="0.2">
      <c r="A21" t="s">
        <v>11</v>
      </c>
      <c r="B21" s="2">
        <v>200000</v>
      </c>
      <c r="C21">
        <f t="shared" si="0"/>
        <v>360000</v>
      </c>
      <c r="D21">
        <f t="shared" si="0"/>
        <v>648000</v>
      </c>
      <c r="E21">
        <f t="shared" si="0"/>
        <v>1166400</v>
      </c>
    </row>
    <row r="22" spans="1:10" x14ac:dyDescent="0.2">
      <c r="A22" t="s">
        <v>12</v>
      </c>
      <c r="B22" s="2">
        <v>160000</v>
      </c>
      <c r="C22">
        <f t="shared" si="0"/>
        <v>288000</v>
      </c>
      <c r="D22">
        <f t="shared" si="0"/>
        <v>518400</v>
      </c>
      <c r="E22">
        <f t="shared" si="0"/>
        <v>933120</v>
      </c>
    </row>
    <row r="23" spans="1:10" x14ac:dyDescent="0.2">
      <c r="A23" t="s">
        <v>13</v>
      </c>
      <c r="B23" s="2">
        <v>220000</v>
      </c>
      <c r="C23">
        <f t="shared" si="0"/>
        <v>396000</v>
      </c>
      <c r="D23">
        <f t="shared" si="0"/>
        <v>712800</v>
      </c>
      <c r="E23">
        <f t="shared" si="0"/>
        <v>1283040</v>
      </c>
    </row>
    <row r="24" spans="1:10" x14ac:dyDescent="0.2">
      <c r="A24" t="s">
        <v>14</v>
      </c>
      <c r="B24" s="2">
        <v>350000</v>
      </c>
      <c r="C24">
        <f t="shared" si="0"/>
        <v>630000</v>
      </c>
      <c r="D24">
        <f t="shared" si="0"/>
        <v>1134000</v>
      </c>
      <c r="E24">
        <f t="shared" si="0"/>
        <v>2041200</v>
      </c>
    </row>
    <row r="25" spans="1:10" x14ac:dyDescent="0.2">
      <c r="A25" t="s">
        <v>15</v>
      </c>
      <c r="B25" s="2">
        <v>175000</v>
      </c>
      <c r="C25">
        <f t="shared" si="0"/>
        <v>315000</v>
      </c>
      <c r="D25">
        <f t="shared" si="0"/>
        <v>567000</v>
      </c>
      <c r="E25">
        <f t="shared" si="0"/>
        <v>1020600</v>
      </c>
    </row>
    <row r="26" spans="1:10" x14ac:dyDescent="0.2">
      <c r="A26" t="s">
        <v>21</v>
      </c>
      <c r="B26" s="20">
        <f>SUM(B20:B25)</f>
        <v>1425000</v>
      </c>
      <c r="C26" s="20">
        <f>SUM(C20:C25)</f>
        <v>2565000</v>
      </c>
      <c r="D26" s="20">
        <f>SUM(D20:D25)</f>
        <v>4617000</v>
      </c>
      <c r="E26" s="20">
        <f>SUM(E20:E25)</f>
        <v>8310600</v>
      </c>
    </row>
    <row r="27" spans="1:10" x14ac:dyDescent="0.2">
      <c r="A27" t="s">
        <v>33</v>
      </c>
      <c r="D27" s="22">
        <f>E10+I10</f>
        <v>6000000</v>
      </c>
    </row>
    <row r="29" spans="1:10" x14ac:dyDescent="0.2">
      <c r="A29" s="18">
        <v>2009</v>
      </c>
      <c r="H29" s="2">
        <f>SUM(H31:H35)</f>
        <v>4617000</v>
      </c>
    </row>
    <row r="30" spans="1:10" x14ac:dyDescent="0.2">
      <c r="B30" s="5" t="s">
        <v>10</v>
      </c>
      <c r="C30" s="5" t="s">
        <v>11</v>
      </c>
      <c r="D30" s="5" t="s">
        <v>12</v>
      </c>
      <c r="E30" s="5" t="s">
        <v>13</v>
      </c>
      <c r="F30" s="5" t="s">
        <v>14</v>
      </c>
      <c r="G30" s="5" t="s">
        <v>15</v>
      </c>
      <c r="H30" s="5" t="s">
        <v>22</v>
      </c>
      <c r="J30" s="15" t="s">
        <v>25</v>
      </c>
    </row>
    <row r="31" spans="1:10" x14ac:dyDescent="0.2">
      <c r="A31" t="s">
        <v>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9">
        <f>SUM(B31:G31)</f>
        <v>0</v>
      </c>
      <c r="I31" s="27">
        <f>E5*D5+I5*H5</f>
        <v>0</v>
      </c>
      <c r="J31" s="16">
        <v>0</v>
      </c>
    </row>
    <row r="32" spans="1:10" x14ac:dyDescent="0.2">
      <c r="A32" t="s">
        <v>2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9">
        <f>SUM(B32:G32)</f>
        <v>0</v>
      </c>
      <c r="I32" s="27">
        <f>E6*D6+I6*H6</f>
        <v>0</v>
      </c>
      <c r="J32" s="16">
        <v>0</v>
      </c>
    </row>
    <row r="33" spans="1:10" x14ac:dyDescent="0.2">
      <c r="A33" t="s">
        <v>3</v>
      </c>
      <c r="B33" s="7">
        <v>1036800</v>
      </c>
      <c r="C33" s="7">
        <v>648000</v>
      </c>
      <c r="D33" s="7">
        <v>518400</v>
      </c>
      <c r="E33" s="7">
        <v>712800</v>
      </c>
      <c r="F33" s="7">
        <v>1134000</v>
      </c>
      <c r="G33" s="7">
        <v>567000</v>
      </c>
      <c r="H33" s="9">
        <f>SUM(B33:G33)</f>
        <v>4617000</v>
      </c>
      <c r="I33" s="27">
        <f>E7*D7+I7*H7</f>
        <v>6000000</v>
      </c>
      <c r="J33" s="16">
        <f>(475000+0.165*H33)*E7+(475000+0.165*H33)*I7</f>
        <v>2473610</v>
      </c>
    </row>
    <row r="34" spans="1:10" x14ac:dyDescent="0.2">
      <c r="A34" t="s">
        <v>4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9">
        <f>SUM(B34:G34)</f>
        <v>0</v>
      </c>
      <c r="I34" s="27">
        <f>E8*D8+I8*H8</f>
        <v>0</v>
      </c>
      <c r="J34" s="16">
        <f>(475000+0.165*H34)*E8+(475000+0.165*H34)*I8</f>
        <v>0</v>
      </c>
    </row>
    <row r="35" spans="1:10" x14ac:dyDescent="0.2">
      <c r="A35" t="s">
        <v>5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9">
        <f>SUM(B35:G35)</f>
        <v>0</v>
      </c>
      <c r="I35" s="27">
        <f>E9*D9+I9*H9</f>
        <v>0</v>
      </c>
      <c r="J35" s="16">
        <f>(475000+0.165*H35)*E9+(475000+0.165*H35)*I9</f>
        <v>0</v>
      </c>
    </row>
    <row r="36" spans="1:10" x14ac:dyDescent="0.2">
      <c r="B36" s="9">
        <f t="shared" ref="B36:G36" si="1">SUM(B31:B35)</f>
        <v>1036800</v>
      </c>
      <c r="C36" s="9">
        <f t="shared" si="1"/>
        <v>648000</v>
      </c>
      <c r="D36" s="9">
        <f t="shared" si="1"/>
        <v>518400</v>
      </c>
      <c r="E36" s="9">
        <f t="shared" si="1"/>
        <v>712800</v>
      </c>
      <c r="F36" s="9">
        <f t="shared" si="1"/>
        <v>1134000</v>
      </c>
      <c r="G36" s="9">
        <f t="shared" si="1"/>
        <v>567000</v>
      </c>
      <c r="H36" s="6"/>
      <c r="J36" s="16">
        <f>SUM(J31:J35)</f>
        <v>2473610</v>
      </c>
    </row>
    <row r="37" spans="1:10" x14ac:dyDescent="0.2">
      <c r="A37" s="23" t="s">
        <v>21</v>
      </c>
      <c r="B37" s="28">
        <v>1036800</v>
      </c>
      <c r="C37" s="29">
        <v>648000</v>
      </c>
      <c r="D37" s="29">
        <v>518400</v>
      </c>
      <c r="E37" s="29">
        <v>712800</v>
      </c>
      <c r="F37" s="29">
        <v>1134000</v>
      </c>
      <c r="G37" s="29">
        <v>567000</v>
      </c>
      <c r="H37" s="2"/>
    </row>
    <row r="38" spans="1:10" x14ac:dyDescent="0.2">
      <c r="A38" s="8">
        <f>SUM(B36:G36)</f>
        <v>4617000</v>
      </c>
    </row>
    <row r="40" spans="1:10" x14ac:dyDescent="0.2">
      <c r="A40" t="s">
        <v>23</v>
      </c>
      <c r="B40" s="32">
        <f>SUMPRODUCT(B31:G35,B13:G17)/4</f>
        <v>3590325</v>
      </c>
    </row>
    <row r="41" spans="1:10" x14ac:dyDescent="0.2">
      <c r="A41" t="s">
        <v>24</v>
      </c>
      <c r="B41" s="16">
        <f>J36</f>
        <v>2473610</v>
      </c>
      <c r="E41" s="1"/>
    </row>
    <row r="42" spans="1:10" x14ac:dyDescent="0.2">
      <c r="A42" t="s">
        <v>27</v>
      </c>
      <c r="B42" s="13">
        <f>M10</f>
        <v>1518400</v>
      </c>
      <c r="E42" s="1"/>
    </row>
    <row r="43" spans="1:10" x14ac:dyDescent="0.2">
      <c r="A43" t="s">
        <v>26</v>
      </c>
      <c r="B43" s="17">
        <f>3*SUM(B36:G36)/4</f>
        <v>3462750</v>
      </c>
    </row>
    <row r="44" spans="1:10" x14ac:dyDescent="0.2">
      <c r="E44" s="1"/>
    </row>
    <row r="45" spans="1:10" x14ac:dyDescent="0.2">
      <c r="A45" t="s">
        <v>30</v>
      </c>
      <c r="B45" s="10">
        <f>B40+B41+B42-B43</f>
        <v>4119585</v>
      </c>
      <c r="E45" s="1"/>
    </row>
  </sheetData>
  <mergeCells count="1">
    <mergeCell ref="K3:M3"/>
  </mergeCells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5"/>
  <sheetViews>
    <sheetView topLeftCell="A19" workbookViewId="0">
      <selection activeCell="E45" sqref="E45"/>
    </sheetView>
  </sheetViews>
  <sheetFormatPr defaultRowHeight="12.75" x14ac:dyDescent="0.2"/>
  <cols>
    <col min="1" max="1" width="17.140625" customWidth="1"/>
    <col min="2" max="2" width="13.42578125" customWidth="1"/>
    <col min="3" max="3" width="13.28515625" customWidth="1"/>
    <col min="4" max="4" width="12.85546875" customWidth="1"/>
    <col min="5" max="5" width="13.28515625" customWidth="1"/>
    <col min="6" max="6" width="11.140625" customWidth="1"/>
    <col min="7" max="7" width="12.7109375" customWidth="1"/>
    <col min="8" max="8" width="11.85546875" customWidth="1"/>
    <col min="9" max="9" width="12.28515625" customWidth="1"/>
    <col min="10" max="10" width="13.5703125" customWidth="1"/>
    <col min="11" max="11" width="11.140625" bestFit="1" customWidth="1"/>
    <col min="12" max="12" width="12.42578125" customWidth="1"/>
    <col min="13" max="13" width="12.7109375" bestFit="1" customWidth="1"/>
  </cols>
  <sheetData>
    <row r="3" spans="1:13" x14ac:dyDescent="0.2">
      <c r="B3" t="s">
        <v>8</v>
      </c>
      <c r="F3" t="s">
        <v>9</v>
      </c>
      <c r="K3" s="46" t="s">
        <v>29</v>
      </c>
      <c r="L3" s="46"/>
      <c r="M3" s="46"/>
    </row>
    <row r="4" spans="1:13" x14ac:dyDescent="0.2">
      <c r="A4" t="s">
        <v>0</v>
      </c>
      <c r="B4" t="s">
        <v>6</v>
      </c>
      <c r="C4" t="s">
        <v>7</v>
      </c>
      <c r="D4" t="s">
        <v>20</v>
      </c>
      <c r="E4" t="s">
        <v>31</v>
      </c>
      <c r="F4" t="s">
        <v>6</v>
      </c>
      <c r="G4" t="s">
        <v>7</v>
      </c>
      <c r="H4" t="s">
        <v>20</v>
      </c>
      <c r="I4" t="s">
        <v>32</v>
      </c>
      <c r="K4" s="14" t="s">
        <v>6</v>
      </c>
      <c r="L4" s="11" t="s">
        <v>7</v>
      </c>
      <c r="M4" s="11" t="s">
        <v>28</v>
      </c>
    </row>
    <row r="5" spans="1:13" x14ac:dyDescent="0.2">
      <c r="A5" t="s">
        <v>1</v>
      </c>
      <c r="B5" s="4">
        <v>300000</v>
      </c>
      <c r="C5" s="5">
        <v>0.2</v>
      </c>
      <c r="D5" s="24">
        <v>2000000</v>
      </c>
      <c r="E5" s="35">
        <v>0</v>
      </c>
      <c r="F5" s="4">
        <v>500000</v>
      </c>
      <c r="G5" s="5">
        <v>0.2</v>
      </c>
      <c r="H5" s="25">
        <v>4000000</v>
      </c>
      <c r="I5" s="35">
        <v>0</v>
      </c>
      <c r="K5" s="31">
        <f>E5*B5+I5*F5</f>
        <v>0</v>
      </c>
      <c r="L5" s="12">
        <f>0.2*H31</f>
        <v>0</v>
      </c>
      <c r="M5" s="13">
        <f>L5+K5</f>
        <v>0</v>
      </c>
    </row>
    <row r="6" spans="1:13" x14ac:dyDescent="0.2">
      <c r="A6" t="s">
        <v>2</v>
      </c>
      <c r="B6" s="4">
        <v>250000</v>
      </c>
      <c r="C6" s="5">
        <v>0.2</v>
      </c>
      <c r="D6" s="24">
        <v>2000000</v>
      </c>
      <c r="E6" s="35">
        <v>0</v>
      </c>
      <c r="F6" s="4">
        <v>420000</v>
      </c>
      <c r="G6" s="5">
        <v>0.2</v>
      </c>
      <c r="H6" s="25">
        <v>4000000</v>
      </c>
      <c r="I6" s="35">
        <v>0</v>
      </c>
      <c r="K6" s="31">
        <f>E6*B6+I6*F6</f>
        <v>0</v>
      </c>
      <c r="L6" s="12">
        <f>0.2*H32</f>
        <v>0</v>
      </c>
      <c r="M6" s="13">
        <f>L6+K6</f>
        <v>0</v>
      </c>
    </row>
    <row r="7" spans="1:13" x14ac:dyDescent="0.2">
      <c r="A7" t="s">
        <v>3</v>
      </c>
      <c r="B7" s="4">
        <v>220000</v>
      </c>
      <c r="C7" s="5">
        <v>0.2</v>
      </c>
      <c r="D7" s="24">
        <v>2000000</v>
      </c>
      <c r="E7" s="21">
        <v>1</v>
      </c>
      <c r="F7" s="4">
        <v>375000</v>
      </c>
      <c r="G7" s="5">
        <v>0.2</v>
      </c>
      <c r="H7" s="25">
        <v>4000000</v>
      </c>
      <c r="I7" s="21">
        <v>2</v>
      </c>
      <c r="K7" s="31">
        <f>E7*B7+I7*F7</f>
        <v>970000</v>
      </c>
      <c r="L7" s="12">
        <f>0.2*H33</f>
        <v>1662120</v>
      </c>
      <c r="M7" s="13">
        <f>L7+K7</f>
        <v>2632120</v>
      </c>
    </row>
    <row r="8" spans="1:13" x14ac:dyDescent="0.2">
      <c r="A8" t="s">
        <v>4</v>
      </c>
      <c r="B8" s="4">
        <v>220000</v>
      </c>
      <c r="C8" s="5">
        <v>0.2</v>
      </c>
      <c r="D8" s="24">
        <v>2000000</v>
      </c>
      <c r="E8" s="35">
        <v>0</v>
      </c>
      <c r="F8" s="4">
        <v>375000</v>
      </c>
      <c r="G8" s="5">
        <v>0.2</v>
      </c>
      <c r="H8" s="25">
        <v>4000000</v>
      </c>
      <c r="I8" s="35">
        <v>0</v>
      </c>
      <c r="K8" s="31">
        <f>E8*B8+I8*F8</f>
        <v>0</v>
      </c>
      <c r="L8" s="12">
        <f>0.2*H34</f>
        <v>0</v>
      </c>
      <c r="M8" s="13">
        <f>L8+K8</f>
        <v>0</v>
      </c>
    </row>
    <row r="9" spans="1:13" x14ac:dyDescent="0.2">
      <c r="A9" t="s">
        <v>5</v>
      </c>
      <c r="B9" s="4">
        <v>240000</v>
      </c>
      <c r="C9" s="5">
        <v>0.2</v>
      </c>
      <c r="D9" s="24">
        <v>2000000</v>
      </c>
      <c r="E9" s="35">
        <v>0</v>
      </c>
      <c r="F9" s="4">
        <v>400000</v>
      </c>
      <c r="G9" s="5">
        <v>0.2</v>
      </c>
      <c r="H9" s="25">
        <v>4000000</v>
      </c>
      <c r="I9" s="35">
        <v>0</v>
      </c>
      <c r="K9" s="31">
        <f>E9*B9+I9*F9</f>
        <v>0</v>
      </c>
      <c r="L9" s="12">
        <f>0.2*H35</f>
        <v>0</v>
      </c>
      <c r="M9" s="13">
        <f>L9+K9</f>
        <v>0</v>
      </c>
    </row>
    <row r="10" spans="1:13" x14ac:dyDescent="0.2">
      <c r="D10" s="26">
        <f>SUM(D5:D9)</f>
        <v>10000000</v>
      </c>
      <c r="E10" s="23">
        <f>SUMPRODUCT(D5:D9,E5:E9)</f>
        <v>2000000</v>
      </c>
      <c r="H10" s="26">
        <f>SUM(H5:H9)</f>
        <v>20000000</v>
      </c>
      <c r="I10" s="33">
        <f>SUMPRODUCT(H5:H9,I5:I9)</f>
        <v>8000000</v>
      </c>
      <c r="L10" s="19"/>
      <c r="M10" s="30">
        <f>SUM(M5:M9)</f>
        <v>2632120</v>
      </c>
    </row>
    <row r="11" spans="1:13" x14ac:dyDescent="0.2">
      <c r="L11" s="19"/>
    </row>
    <row r="12" spans="1:13" x14ac:dyDescent="0.2">
      <c r="B12" t="s">
        <v>10</v>
      </c>
      <c r="C12" t="s">
        <v>11</v>
      </c>
      <c r="D12" t="s">
        <v>12</v>
      </c>
      <c r="E12" t="s">
        <v>13</v>
      </c>
      <c r="F12" t="s">
        <v>14</v>
      </c>
      <c r="G12" t="s">
        <v>15</v>
      </c>
    </row>
    <row r="13" spans="1:13" x14ac:dyDescent="0.2">
      <c r="A13" t="s">
        <v>1</v>
      </c>
      <c r="B13" s="3">
        <v>2</v>
      </c>
      <c r="C13" s="3">
        <v>2.5</v>
      </c>
      <c r="D13" s="3">
        <v>3.5</v>
      </c>
      <c r="E13" s="3">
        <v>4</v>
      </c>
      <c r="F13" s="3">
        <v>5</v>
      </c>
      <c r="G13" s="3">
        <v>5.5</v>
      </c>
    </row>
    <row r="14" spans="1:13" x14ac:dyDescent="0.2">
      <c r="A14" t="s">
        <v>2</v>
      </c>
      <c r="B14" s="3">
        <v>2.5</v>
      </c>
      <c r="C14" s="3">
        <v>2.5</v>
      </c>
      <c r="D14" s="3">
        <v>2.5</v>
      </c>
      <c r="E14" s="3">
        <v>3</v>
      </c>
      <c r="F14" s="3">
        <v>4</v>
      </c>
      <c r="G14" s="3">
        <v>4.5</v>
      </c>
    </row>
    <row r="15" spans="1:13" x14ac:dyDescent="0.2">
      <c r="A15" t="s">
        <v>3</v>
      </c>
      <c r="B15" s="3">
        <v>3.5</v>
      </c>
      <c r="C15" s="3">
        <v>3.5</v>
      </c>
      <c r="D15" s="3">
        <v>2.5</v>
      </c>
      <c r="E15" s="3">
        <v>2.5</v>
      </c>
      <c r="F15" s="3">
        <v>3</v>
      </c>
      <c r="G15" s="3">
        <v>3.5</v>
      </c>
    </row>
    <row r="16" spans="1:13" x14ac:dyDescent="0.2">
      <c r="A16" t="s">
        <v>4</v>
      </c>
      <c r="B16" s="3">
        <v>4</v>
      </c>
      <c r="C16" s="3">
        <v>4</v>
      </c>
      <c r="D16" s="3">
        <v>3</v>
      </c>
      <c r="E16" s="3">
        <v>2.5</v>
      </c>
      <c r="F16" s="3">
        <v>3</v>
      </c>
      <c r="G16" s="3">
        <v>2.5</v>
      </c>
    </row>
    <row r="17" spans="1:10" x14ac:dyDescent="0.2">
      <c r="A17" t="s">
        <v>5</v>
      </c>
      <c r="B17" s="3">
        <v>4.5</v>
      </c>
      <c r="C17" s="3">
        <v>5</v>
      </c>
      <c r="D17" s="3">
        <v>3</v>
      </c>
      <c r="E17" s="3">
        <v>3.5</v>
      </c>
      <c r="F17" s="3">
        <v>2.5</v>
      </c>
      <c r="G17" s="3">
        <v>4</v>
      </c>
    </row>
    <row r="19" spans="1:10" x14ac:dyDescent="0.2">
      <c r="B19" t="s">
        <v>16</v>
      </c>
      <c r="C19" t="s">
        <v>17</v>
      </c>
      <c r="D19" t="s">
        <v>18</v>
      </c>
      <c r="E19" t="s">
        <v>19</v>
      </c>
    </row>
    <row r="20" spans="1:10" x14ac:dyDescent="0.2">
      <c r="A20" t="s">
        <v>10</v>
      </c>
      <c r="B20" s="2">
        <v>320000</v>
      </c>
      <c r="C20">
        <f t="shared" ref="C20:E25" si="0">B20*1.8</f>
        <v>576000</v>
      </c>
      <c r="D20">
        <f t="shared" si="0"/>
        <v>1036800</v>
      </c>
      <c r="E20">
        <f t="shared" si="0"/>
        <v>1866240</v>
      </c>
    </row>
    <row r="21" spans="1:10" x14ac:dyDescent="0.2">
      <c r="A21" t="s">
        <v>11</v>
      </c>
      <c r="B21" s="2">
        <v>200000</v>
      </c>
      <c r="C21">
        <f t="shared" si="0"/>
        <v>360000</v>
      </c>
      <c r="D21">
        <f t="shared" si="0"/>
        <v>648000</v>
      </c>
      <c r="E21">
        <f t="shared" si="0"/>
        <v>1166400</v>
      </c>
    </row>
    <row r="22" spans="1:10" x14ac:dyDescent="0.2">
      <c r="A22" t="s">
        <v>12</v>
      </c>
      <c r="B22" s="2">
        <v>160000</v>
      </c>
      <c r="C22">
        <f t="shared" si="0"/>
        <v>288000</v>
      </c>
      <c r="D22">
        <f t="shared" si="0"/>
        <v>518400</v>
      </c>
      <c r="E22">
        <f t="shared" si="0"/>
        <v>933120</v>
      </c>
    </row>
    <row r="23" spans="1:10" x14ac:dyDescent="0.2">
      <c r="A23" t="s">
        <v>13</v>
      </c>
      <c r="B23" s="2">
        <v>220000</v>
      </c>
      <c r="C23">
        <f t="shared" si="0"/>
        <v>396000</v>
      </c>
      <c r="D23">
        <f t="shared" si="0"/>
        <v>712800</v>
      </c>
      <c r="E23">
        <f t="shared" si="0"/>
        <v>1283040</v>
      </c>
    </row>
    <row r="24" spans="1:10" x14ac:dyDescent="0.2">
      <c r="A24" t="s">
        <v>14</v>
      </c>
      <c r="B24" s="2">
        <v>350000</v>
      </c>
      <c r="C24">
        <f t="shared" si="0"/>
        <v>630000</v>
      </c>
      <c r="D24">
        <f t="shared" si="0"/>
        <v>1134000</v>
      </c>
      <c r="E24">
        <f t="shared" si="0"/>
        <v>2041200</v>
      </c>
    </row>
    <row r="25" spans="1:10" x14ac:dyDescent="0.2">
      <c r="A25" t="s">
        <v>15</v>
      </c>
      <c r="B25" s="2">
        <v>175000</v>
      </c>
      <c r="C25">
        <f t="shared" si="0"/>
        <v>315000</v>
      </c>
      <c r="D25">
        <f t="shared" si="0"/>
        <v>567000</v>
      </c>
      <c r="E25">
        <f t="shared" si="0"/>
        <v>1020600</v>
      </c>
    </row>
    <row r="26" spans="1:10" x14ac:dyDescent="0.2">
      <c r="A26" t="s">
        <v>21</v>
      </c>
      <c r="B26" s="20">
        <f>SUM(B20:B25)</f>
        <v>1425000</v>
      </c>
      <c r="C26" s="20">
        <f>SUM(C20:C25)</f>
        <v>2565000</v>
      </c>
      <c r="D26" s="20">
        <f>SUM(D20:D25)</f>
        <v>4617000</v>
      </c>
      <c r="E26" s="20">
        <f>SUM(E20:E25)</f>
        <v>8310600</v>
      </c>
    </row>
    <row r="27" spans="1:10" x14ac:dyDescent="0.2">
      <c r="A27" t="s">
        <v>33</v>
      </c>
      <c r="E27" s="22">
        <f>E10+I10</f>
        <v>10000000</v>
      </c>
    </row>
    <row r="29" spans="1:10" x14ac:dyDescent="0.2">
      <c r="A29" s="18">
        <v>2010</v>
      </c>
      <c r="H29" s="2">
        <f>SUM(H31:H35)</f>
        <v>8310600</v>
      </c>
    </row>
    <row r="30" spans="1:10" x14ac:dyDescent="0.2">
      <c r="B30" s="5" t="s">
        <v>10</v>
      </c>
      <c r="C30" s="5" t="s">
        <v>11</v>
      </c>
      <c r="D30" s="5" t="s">
        <v>12</v>
      </c>
      <c r="E30" s="5" t="s">
        <v>13</v>
      </c>
      <c r="F30" s="5" t="s">
        <v>14</v>
      </c>
      <c r="G30" s="5" t="s">
        <v>15</v>
      </c>
      <c r="H30" s="5" t="s">
        <v>22</v>
      </c>
      <c r="J30" s="15" t="s">
        <v>25</v>
      </c>
    </row>
    <row r="31" spans="1:10" x14ac:dyDescent="0.2">
      <c r="A31" t="s">
        <v>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9">
        <f>SUM(B31:G31)</f>
        <v>0</v>
      </c>
      <c r="I31" s="27">
        <f>E5*D5+I5*H5</f>
        <v>0</v>
      </c>
      <c r="J31" s="16">
        <f>(475000+0.165*H31)*E5+(475000+0.165*H31)*I5</f>
        <v>0</v>
      </c>
    </row>
    <row r="32" spans="1:10" x14ac:dyDescent="0.2">
      <c r="A32" t="s">
        <v>2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9">
        <f>SUM(B32:G32)</f>
        <v>0</v>
      </c>
      <c r="I32" s="27">
        <f>E6*D6+I6*H6</f>
        <v>0</v>
      </c>
      <c r="J32" s="16">
        <f>(475000+0.165*H32)*E6+(475000+0.165*H32)*I6</f>
        <v>0</v>
      </c>
    </row>
    <row r="33" spans="1:11" x14ac:dyDescent="0.2">
      <c r="A33" t="s">
        <v>3</v>
      </c>
      <c r="B33" s="7">
        <v>1866240</v>
      </c>
      <c r="C33" s="7">
        <v>1166400</v>
      </c>
      <c r="D33" s="7">
        <v>933120</v>
      </c>
      <c r="E33" s="7">
        <v>1283040</v>
      </c>
      <c r="F33" s="7">
        <v>2041200</v>
      </c>
      <c r="G33" s="7">
        <v>1020600</v>
      </c>
      <c r="H33" s="9">
        <f>SUM(B33:G33)</f>
        <v>8310600</v>
      </c>
      <c r="I33" s="27">
        <f>E7*D7+I7*H7</f>
        <v>10000000</v>
      </c>
      <c r="J33" s="16">
        <f>(475000+0.165*H33)*E7+(475000+0.165*H33)*I7</f>
        <v>5538747</v>
      </c>
    </row>
    <row r="34" spans="1:11" x14ac:dyDescent="0.2">
      <c r="A34" t="s">
        <v>4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9">
        <f>SUM(B34:G34)</f>
        <v>0</v>
      </c>
      <c r="I34" s="27">
        <f>E8*D8+I8*H8</f>
        <v>0</v>
      </c>
      <c r="J34" s="16">
        <f>(475000+0.165*H34)*E8+(475000+0.165*H34)*I8</f>
        <v>0</v>
      </c>
    </row>
    <row r="35" spans="1:11" x14ac:dyDescent="0.2">
      <c r="A35" t="s">
        <v>5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9">
        <f>SUM(B35:G35)</f>
        <v>0</v>
      </c>
      <c r="I35" s="27">
        <f>E9*D9+I9*H9</f>
        <v>0</v>
      </c>
      <c r="J35" s="36">
        <f>(475000+0.165*H35)*E9+(475000+0.165*H35)*I9</f>
        <v>0</v>
      </c>
    </row>
    <row r="36" spans="1:11" x14ac:dyDescent="0.2">
      <c r="B36" s="9">
        <f t="shared" ref="B36:G36" si="1">SUM(B31:B35)</f>
        <v>1866240</v>
      </c>
      <c r="C36" s="9">
        <f t="shared" si="1"/>
        <v>1166400</v>
      </c>
      <c r="D36" s="9">
        <f t="shared" si="1"/>
        <v>933120</v>
      </c>
      <c r="E36" s="9">
        <f t="shared" si="1"/>
        <v>1283040</v>
      </c>
      <c r="F36" s="9">
        <f t="shared" si="1"/>
        <v>2041200</v>
      </c>
      <c r="G36" s="9">
        <f t="shared" si="1"/>
        <v>1020600</v>
      </c>
      <c r="H36" s="6"/>
      <c r="J36" s="16">
        <f>SUM(J31:J35)</f>
        <v>5538747</v>
      </c>
      <c r="K36" s="15" t="s">
        <v>34</v>
      </c>
    </row>
    <row r="37" spans="1:11" x14ac:dyDescent="0.2">
      <c r="A37" s="23" t="s">
        <v>21</v>
      </c>
      <c r="B37" s="28">
        <v>1866240</v>
      </c>
      <c r="C37" s="29">
        <v>1166400</v>
      </c>
      <c r="D37" s="29">
        <v>933120</v>
      </c>
      <c r="E37" s="29">
        <v>1283040</v>
      </c>
      <c r="F37" s="29">
        <v>2041200</v>
      </c>
      <c r="G37" s="29">
        <v>1020600</v>
      </c>
      <c r="H37" s="2"/>
    </row>
    <row r="38" spans="1:11" x14ac:dyDescent="0.2">
      <c r="A38" s="8">
        <f>SUM(B36:G36)</f>
        <v>8310600</v>
      </c>
    </row>
    <row r="40" spans="1:11" x14ac:dyDescent="0.2">
      <c r="A40" t="s">
        <v>23</v>
      </c>
      <c r="B40" s="32">
        <f>SUMPRODUCT(B31:G35,B13:G17)/4</f>
        <v>6462585</v>
      </c>
    </row>
    <row r="41" spans="1:11" x14ac:dyDescent="0.2">
      <c r="A41" t="s">
        <v>24</v>
      </c>
      <c r="B41" s="16">
        <f>J36</f>
        <v>5538747</v>
      </c>
      <c r="E41" s="1"/>
    </row>
    <row r="42" spans="1:11" x14ac:dyDescent="0.2">
      <c r="A42" t="s">
        <v>27</v>
      </c>
      <c r="B42" s="13">
        <f>M10</f>
        <v>2632120</v>
      </c>
      <c r="E42" s="1"/>
    </row>
    <row r="43" spans="1:11" x14ac:dyDescent="0.2">
      <c r="A43" t="s">
        <v>26</v>
      </c>
      <c r="B43" s="17">
        <f>3*SUM(B36:G36)/4</f>
        <v>6232950</v>
      </c>
    </row>
    <row r="44" spans="1:11" x14ac:dyDescent="0.2">
      <c r="E44" s="1"/>
    </row>
    <row r="45" spans="1:11" x14ac:dyDescent="0.2">
      <c r="A45" t="s">
        <v>30</v>
      </c>
      <c r="B45" s="10">
        <f>B40+B41+B42-B43</f>
        <v>8400502</v>
      </c>
      <c r="E45" s="1"/>
    </row>
  </sheetData>
  <mergeCells count="1">
    <mergeCell ref="K3:M3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2007</vt:lpstr>
      <vt:lpstr>2008</vt:lpstr>
      <vt:lpstr>2009</vt:lpstr>
      <vt:lpstr>2010</vt:lpstr>
      <vt:lpstr>2008 St Louis</vt:lpstr>
      <vt:lpstr>2009 St Louis</vt:lpstr>
      <vt:lpstr>2010 St Louis</vt:lpstr>
    </vt:vector>
  </TitlesOfParts>
  <Company>UCO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Supply Chain Management - 5th edition</dc:title>
  <dc:subject>Chapter 5 SportStuff case study worksheet</dc:subject>
  <dc:creator>Jay Mabe</dc:creator>
  <cp:lastModifiedBy>Jay Mabe</cp:lastModifiedBy>
  <dcterms:created xsi:type="dcterms:W3CDTF">2006-09-19T07:42:56Z</dcterms:created>
  <dcterms:modified xsi:type="dcterms:W3CDTF">2012-03-17T18:49:23Z</dcterms:modified>
</cp:coreProperties>
</file>